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osebno\UrsicV09\D Disk\01 SLUZBA - MOPE\03 ZAKONI, pravilniki,strategije\01 ZAKON IAG\00 IZVAJANJE ZIAG\10 JR in JP\09 JR NOV izven TEN-T (izvaja BORZEN)\01 Besedilo JR\Obrazci\"/>
    </mc:Choice>
  </mc:AlternateContent>
  <xr:revisionPtr revIDLastSave="0" documentId="13_ncr:1_{ACBD7FCA-2DB2-4115-9A04-2FABC494EFA0}" xr6:coauthVersionLast="47" xr6:coauthVersionMax="47" xr10:uidLastSave="{00000000-0000-0000-0000-000000000000}"/>
  <workbookProtection workbookAlgorithmName="SHA-512" workbookHashValue="1LpmewcGFc0kmV6X6Xrw+dH8pe9AliiLdOhI27PkejF5p6SJRF+mJVQ0jn+PiY6FllZ00m5BCkw1q/3ZdckaQw==" workbookSaltValue="zZOvMaM60jD8yxTLkrFhWg==" workbookSpinCount="100000" lockStructure="1"/>
  <bookViews>
    <workbookView xWindow="-120" yWindow="-120" windowWidth="29040" windowHeight="17520" activeTab="1" xr2:uid="{E2ECDC5F-2407-4681-962D-BA18A39A4340}"/>
  </bookViews>
  <sheets>
    <sheet name="Navodila za izpolnjevanje" sheetId="5" r:id="rId1"/>
    <sheet name="Podatki-polnilna infrastruktura" sheetId="1" r:id="rId2"/>
    <sheet name="Točke po merilih" sheetId="4" r:id="rId3"/>
    <sheet name="Podatki" sheetId="3" state="hidden" r:id="rId4"/>
  </sheets>
  <definedNames>
    <definedName name="_xlnm._FilterDatabase" localSheetId="1" hidden="1">'Podatki-polnilna infrastruktura'!$A$5:$V$65</definedName>
    <definedName name="_xlnm.Print_Area" localSheetId="0">'Navodila za izpolnjevanje'!$A$1:$S$42</definedName>
    <definedName name="_xlnm.Print_Area" localSheetId="1">'Podatki-polnilna infrastruktura'!$A$1:$W$73</definedName>
    <definedName name="_xlnm.Print_Area" localSheetId="2">'Točke po merilih'!$A$1:$M$51</definedName>
    <definedName name="_xlnm.Print_Titles" localSheetId="1">'Podatki-polnilna infrastruktura'!$A:$A,'Podatki-polnilna infrastruktura'!$3:$5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1" l="1"/>
  <c r="O66" i="1"/>
  <c r="H66" i="1"/>
  <c r="F6" i="1"/>
  <c r="P68" i="1" l="1"/>
  <c r="F8" i="1" l="1"/>
  <c r="L66" i="1"/>
  <c r="J6" i="1" l="1"/>
  <c r="C11" i="4"/>
  <c r="D11" i="4" s="1"/>
  <c r="C10" i="4"/>
  <c r="C9" i="4"/>
  <c r="J11" i="4" s="1"/>
  <c r="K66" i="1"/>
  <c r="I66" i="1"/>
  <c r="D10" i="4" l="1"/>
  <c r="J12" i="4"/>
  <c r="D9" i="4"/>
  <c r="D12" i="4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P13" i="1"/>
  <c r="P14" i="1"/>
  <c r="P15" i="1"/>
  <c r="P16" i="1"/>
  <c r="P17" i="1"/>
  <c r="P18" i="1"/>
  <c r="P12" i="1"/>
  <c r="P10" i="1"/>
  <c r="P11" i="1"/>
  <c r="P7" i="1"/>
  <c r="P8" i="1"/>
  <c r="P65" i="1"/>
  <c r="F65" i="1"/>
  <c r="P64" i="1"/>
  <c r="F64" i="1"/>
  <c r="P63" i="1"/>
  <c r="F63" i="1"/>
  <c r="P62" i="1"/>
  <c r="F62" i="1"/>
  <c r="P61" i="1"/>
  <c r="F61" i="1"/>
  <c r="P60" i="1"/>
  <c r="F60" i="1"/>
  <c r="P59" i="1"/>
  <c r="F59" i="1"/>
  <c r="P58" i="1"/>
  <c r="F58" i="1"/>
  <c r="P57" i="1"/>
  <c r="F57" i="1"/>
  <c r="P56" i="1"/>
  <c r="F56" i="1"/>
  <c r="P55" i="1"/>
  <c r="F55" i="1"/>
  <c r="P54" i="1"/>
  <c r="F54" i="1"/>
  <c r="P53" i="1"/>
  <c r="F53" i="1"/>
  <c r="P52" i="1"/>
  <c r="F52" i="1"/>
  <c r="P51" i="1"/>
  <c r="F51" i="1"/>
  <c r="P50" i="1"/>
  <c r="F50" i="1"/>
  <c r="P49" i="1"/>
  <c r="F49" i="1"/>
  <c r="P48" i="1"/>
  <c r="F48" i="1"/>
  <c r="P47" i="1"/>
  <c r="F47" i="1"/>
  <c r="P46" i="1"/>
  <c r="F46" i="1"/>
  <c r="P45" i="1"/>
  <c r="F45" i="1"/>
  <c r="P44" i="1"/>
  <c r="F44" i="1"/>
  <c r="P43" i="1"/>
  <c r="F43" i="1"/>
  <c r="P42" i="1"/>
  <c r="F42" i="1"/>
  <c r="P41" i="1"/>
  <c r="F41" i="1"/>
  <c r="P40" i="1"/>
  <c r="F40" i="1"/>
  <c r="P39" i="1"/>
  <c r="F39" i="1"/>
  <c r="P38" i="1"/>
  <c r="F38" i="1"/>
  <c r="P37" i="1"/>
  <c r="F37" i="1"/>
  <c r="P36" i="1"/>
  <c r="F36" i="1"/>
  <c r="P35" i="1"/>
  <c r="F35" i="1"/>
  <c r="P34" i="1"/>
  <c r="F34" i="1"/>
  <c r="P33" i="1"/>
  <c r="F33" i="1"/>
  <c r="P32" i="1"/>
  <c r="F32" i="1"/>
  <c r="P31" i="1"/>
  <c r="F31" i="1"/>
  <c r="P30" i="1"/>
  <c r="F30" i="1"/>
  <c r="P29" i="1"/>
  <c r="F29" i="1"/>
  <c r="P28" i="1"/>
  <c r="F28" i="1"/>
  <c r="P27" i="1"/>
  <c r="F27" i="1"/>
  <c r="P26" i="1"/>
  <c r="F26" i="1"/>
  <c r="P25" i="1"/>
  <c r="F25" i="1"/>
  <c r="P24" i="1"/>
  <c r="F24" i="1"/>
  <c r="P23" i="1"/>
  <c r="F23" i="1"/>
  <c r="P22" i="1"/>
  <c r="F22" i="1"/>
  <c r="P21" i="1"/>
  <c r="F21" i="1"/>
  <c r="P20" i="1"/>
  <c r="F20" i="1"/>
  <c r="P19" i="1"/>
  <c r="F19" i="1"/>
  <c r="F18" i="1"/>
  <c r="F17" i="1"/>
  <c r="F16" i="1"/>
  <c r="F15" i="1"/>
  <c r="F14" i="1"/>
  <c r="F13" i="1"/>
  <c r="F12" i="1"/>
  <c r="F11" i="1"/>
  <c r="F10" i="1"/>
  <c r="P9" i="1"/>
  <c r="F9" i="1"/>
  <c r="F7" i="1"/>
  <c r="P6" i="1"/>
  <c r="D25" i="4" l="1"/>
  <c r="D26" i="4" s="1"/>
  <c r="D27" i="4" s="1"/>
  <c r="D41" i="4"/>
  <c r="K11" i="4"/>
  <c r="L11" i="4" s="1"/>
  <c r="K12" i="4"/>
  <c r="L12" i="4" s="1"/>
  <c r="D13" i="4"/>
  <c r="D44" i="4"/>
  <c r="D43" i="4"/>
  <c r="D42" i="4"/>
  <c r="D30" i="4"/>
  <c r="D29" i="4"/>
  <c r="J66" i="1"/>
  <c r="D18" i="4" l="1"/>
  <c r="D45" i="4"/>
  <c r="D48" i="4" s="1"/>
  <c r="D28" i="4"/>
  <c r="D31" i="4" s="1"/>
  <c r="E12" i="4" s="1"/>
  <c r="D19" i="4" l="1"/>
  <c r="J4" i="4" s="1"/>
  <c r="E18" i="4"/>
  <c r="K4" i="4" s="1"/>
  <c r="E31" i="4"/>
  <c r="K5" i="4" s="1"/>
  <c r="D34" i="4"/>
  <c r="E45" i="4"/>
  <c r="K6" i="4" s="1"/>
  <c r="D49" i="4" l="1"/>
  <c r="J6" i="4" s="1"/>
  <c r="D35" i="4"/>
  <c r="J5" i="4" s="1"/>
  <c r="J7" i="4" l="1"/>
</calcChain>
</file>

<file path=xl/sharedStrings.xml><?xml version="1.0" encoding="utf-8"?>
<sst xmlns="http://schemas.openxmlformats.org/spreadsheetml/2006/main" count="887" uniqueCount="361">
  <si>
    <t>zap. št</t>
  </si>
  <si>
    <t>Osnovni podatki o lokaciji polnilnega parka</t>
  </si>
  <si>
    <t>Občina</t>
  </si>
  <si>
    <t>Regija</t>
  </si>
  <si>
    <t>Latituda (zemljepisna širina)</t>
  </si>
  <si>
    <t>Longituda (geografska dolžina)</t>
  </si>
  <si>
    <t>Podatki o polnilnih mestih (PM)</t>
  </si>
  <si>
    <t>Moč polnjenja polnilnega parka</t>
  </si>
  <si>
    <t>Polnilna mesta imajo možnost koriščenja EE iz OVE?</t>
  </si>
  <si>
    <t>DA</t>
  </si>
  <si>
    <t>Skupaj št. PM</t>
  </si>
  <si>
    <t>K.O.; Parcelna številka</t>
  </si>
  <si>
    <t>Podatki o PM, ki imajo možnost koriščenja EE proizvedene iz OVE</t>
  </si>
  <si>
    <t>regija</t>
  </si>
  <si>
    <t>Ajdovščina</t>
  </si>
  <si>
    <t>Ankaran</t>
  </si>
  <si>
    <t>Apače</t>
  </si>
  <si>
    <t>Beltinci</t>
  </si>
  <si>
    <t>Benedikt</t>
  </si>
  <si>
    <t>Bistrica ob Sotli</t>
  </si>
  <si>
    <t>Bled</t>
  </si>
  <si>
    <t>Bloke</t>
  </si>
  <si>
    <t>Bohinj</t>
  </si>
  <si>
    <t>Borovnica</t>
  </si>
  <si>
    <t>Bovec</t>
  </si>
  <si>
    <t>Braslovče</t>
  </si>
  <si>
    <t>Brda</t>
  </si>
  <si>
    <t>Brezovica</t>
  </si>
  <si>
    <t>Brežice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</si>
  <si>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</si>
  <si>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</si>
  <si>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</si>
  <si>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</si>
  <si>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</si>
  <si>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</si>
  <si>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</si>
  <si>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</si>
  <si>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</si>
  <si>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</si>
  <si>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</si>
  <si>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</si>
  <si>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</si>
  <si>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</si>
  <si>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</si>
  <si>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</si>
  <si>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</si>
  <si>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</si>
  <si>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</si>
  <si>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</si>
  <si>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</si>
  <si>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</si>
  <si>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</si>
  <si>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</si>
  <si>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</si>
  <si>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</si>
  <si>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</si>
  <si>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</si>
  <si>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</si>
  <si>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</si>
  <si>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</si>
  <si>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</si>
  <si>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</si>
  <si>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</si>
  <si>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</si>
  <si>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</si>
  <si>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</si>
  <si>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</si>
  <si>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</si>
  <si>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</si>
  <si>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</si>
  <si>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</si>
  <si>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</si>
  <si>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</si>
  <si>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</si>
  <si>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</si>
  <si>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</si>
  <si>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</si>
  <si>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</si>
  <si>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</si>
  <si>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</si>
  <si>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</si>
  <si>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</si>
  <si>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</si>
  <si>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</si>
  <si>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</si>
  <si>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</si>
  <si>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</si>
  <si>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</si>
  <si>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</si>
  <si>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</si>
  <si>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</si>
  <si>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</si>
  <si>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</si>
  <si>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</si>
  <si>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</si>
  <si>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</si>
  <si>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</si>
  <si>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</si>
  <si>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</si>
  <si>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Log-Dragomer</t>
  </si>
  <si>
    <t>Logatec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</si>
  <si>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</si>
  <si>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</si>
  <si>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</si>
  <si>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</si>
  <si>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</si>
  <si>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</si>
  <si>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</si>
  <si>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</si>
  <si>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</si>
  <si>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</si>
  <si>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</si>
  <si>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</si>
  <si>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</si>
  <si>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</si>
  <si>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</si>
  <si>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</si>
  <si>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</si>
  <si>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</si>
  <si>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</si>
  <si>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</si>
  <si>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</si>
  <si>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</si>
  <si>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</si>
  <si>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</si>
  <si>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</si>
  <si>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</si>
  <si>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</si>
  <si>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</si>
  <si>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</si>
  <si>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</si>
  <si>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</si>
  <si>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</si>
  <si>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</si>
  <si>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</si>
  <si>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</si>
  <si>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</si>
  <si>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</si>
  <si>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</si>
  <si>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</si>
  <si>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</si>
  <si>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</si>
  <si>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</si>
  <si>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</si>
  <si>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</si>
  <si>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</si>
  <si>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</si>
  <si>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</si>
  <si>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</si>
  <si>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</si>
  <si>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</si>
  <si>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</si>
  <si>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</si>
  <si>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</si>
  <si>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</si>
  <si>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</si>
  <si>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</si>
  <si>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</si>
  <si>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</si>
  <si>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</si>
  <si>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</si>
  <si>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</si>
  <si>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Selnica ob Dravi</t>
  </si>
  <si>
    <t>Semič</t>
  </si>
  <si>
    <t>Sevnica</t>
  </si>
  <si>
    <t>Sežana</t>
  </si>
  <si>
    <t>Slovenj Gradec</t>
  </si>
  <si>
    <t>Slovenska Bistrica</t>
  </si>
  <si>
    <t>Slovenske Konjice</t>
  </si>
  <si>
    <t>Sodražica</t>
  </si>
  <si>
    <t>Solčava</t>
  </si>
  <si>
    <t>Središče ob Dravi</t>
  </si>
  <si>
    <t>Starše</t>
  </si>
  <si>
    <t>Straža</t>
  </si>
  <si>
    <t>Sveta Ana</t>
  </si>
  <si>
    <t>Sveta Trojica v Slov. goricah</t>
  </si>
  <si>
    <t>Sveti Andraž v Slov. goricah</t>
  </si>
  <si>
    <t>Sveti Jurij ob Ščavnici</t>
  </si>
  <si>
    <t>Sveti Jurij v Slov. goricah</t>
  </si>
  <si>
    <t>Sveti Tomaž</t>
  </si>
  <si>
    <t>Šalovci</t>
  </si>
  <si>
    <t>Šempeter-Vrtojba</t>
  </si>
  <si>
    <t>Šenčur</t>
  </si>
  <si>
    <t>Šentilj</t>
  </si>
  <si>
    <t>Šentjernej</t>
  </si>
  <si>
    <t>Šentjur pri Celju</t>
  </si>
  <si>
    <t>Šentrupert</t>
  </si>
  <si>
    <t>Škocjan</t>
  </si>
  <si>
    <t>Škofja Loka</t>
  </si>
  <si>
    <t>Škofljica</t>
  </si>
  <si>
    <t>Šmarje pri Jelšah</t>
  </si>
  <si>
    <t>Šmarješke Toplice</t>
  </si>
  <si>
    <t>Šmartno ob Paki</t>
  </si>
  <si>
    <t>Šmartno pri Litiji</t>
  </si>
  <si>
    <t>Šoštanj</t>
  </si>
  <si>
    <t>Štore</t>
  </si>
  <si>
    <t>Tabor</t>
  </si>
  <si>
    <t>Tišina</t>
  </si>
  <si>
    <t>Tolmin</t>
  </si>
  <si>
    <t>Trbovlje</t>
  </si>
  <si>
    <t>Trebnje</t>
  </si>
  <si>
    <t>Trnovska vas</t>
  </si>
  <si>
    <t>Trzin</t>
  </si>
  <si>
    <t>Tržič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</si>
  <si>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</si>
  <si>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</si>
  <si>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</si>
  <si>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</si>
  <si>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</si>
  <si>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</si>
  <si>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</si>
  <si>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</si>
  <si>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</si>
  <si>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</si>
  <si>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</si>
  <si>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</si>
  <si>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</si>
  <si>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</si>
  <si>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Zavrč</t>
  </si>
  <si>
    <t>Zreče</t>
  </si>
  <si>
    <t>Žalec</t>
  </si>
  <si>
    <t>Železniki</t>
  </si>
  <si>
    <t>Žetale</t>
  </si>
  <si>
    <t>Žiri</t>
  </si>
  <si>
    <t>Žirovnica</t>
  </si>
  <si>
    <t>Žužemberk</t>
  </si>
  <si>
    <t>Vsota</t>
  </si>
  <si>
    <t xml:space="preserve"> izberi iz seznama</t>
  </si>
  <si>
    <t>NE</t>
  </si>
  <si>
    <t>Podatki o priključitvi proizvodne naprave EE iz OVE na distribucijski sistem</t>
  </si>
  <si>
    <t>Delež OVE = b/a*100 v %</t>
  </si>
  <si>
    <t>Naslov lokacije (ulica, hišna številka, kraj)</t>
  </si>
  <si>
    <t>SKUPAJ</t>
  </si>
  <si>
    <t>Izhodna moč polnilnega mesta (PM)</t>
  </si>
  <si>
    <t>b) št. prijavljenih PM</t>
  </si>
  <si>
    <t>a x b =  največja možna zahtevana višina upravičenih stroškov v EUR</t>
  </si>
  <si>
    <t>a) Maksimalen upravičen strošek v EUR (referenčna vrednost)</t>
  </si>
  <si>
    <t>Izračun po merilu</t>
  </si>
  <si>
    <t>2. Možnost koriščenja lokalno proizvedene električne energije iz obnovljivih virov (najvišje število točk pri tem merilu je 20)</t>
  </si>
  <si>
    <t>Pogoj</t>
  </si>
  <si>
    <t>Število točk</t>
  </si>
  <si>
    <t>Število PM</t>
  </si>
  <si>
    <t>ni možnosti koriščenja OVE</t>
  </si>
  <si>
    <t>št. prijavljenih PM skupaj</t>
  </si>
  <si>
    <t>Kontrola</t>
  </si>
  <si>
    <t>Točke po merilu - možnost koriščenja EE iz OVE (TOVE)</t>
  </si>
  <si>
    <t>Regije</t>
  </si>
  <si>
    <t>3. Prispevek k skladnemu regionalnemu razvoju mreže javno dostopne polnilne infrastrukture (najvišje število točk pri tem merilu je 30)</t>
  </si>
  <si>
    <t>1.</t>
  </si>
  <si>
    <t>2.</t>
  </si>
  <si>
    <t xml:space="preserve">3. </t>
  </si>
  <si>
    <t>Točke po merilu - prispevek k skladnemu regionalnemu razvoju TREG</t>
  </si>
  <si>
    <t>Merilo</t>
  </si>
  <si>
    <t>Točke</t>
  </si>
  <si>
    <t>Opomba</t>
  </si>
  <si>
    <t>Naziv projekta:</t>
  </si>
  <si>
    <t xml:space="preserve">Opomba </t>
  </si>
  <si>
    <t>Ime in priimek zakonitega zastopnika vlagatelja:</t>
  </si>
  <si>
    <t>Podpis zakonitega zastopnika vlagatelja:</t>
  </si>
  <si>
    <t>Datum</t>
  </si>
  <si>
    <t>Žig</t>
  </si>
  <si>
    <t>SKUPAJ TOČKE</t>
  </si>
  <si>
    <t>50kW ≤P≤150 kW</t>
  </si>
  <si>
    <t>Npr. Hajdrihova 12, Ljubljana</t>
  </si>
  <si>
    <t>Iz zbirnega seznama izberete občino</t>
  </si>
  <si>
    <t>Se samodejno izpolni po izboru občine</t>
  </si>
  <si>
    <t>Vnesete koordinato zemljepisne dolžine (Lon. npr. 14.452849369753942) (koordinati dobite na google zemljevidu tako, da na izbrani lokaciji kliknete desni gumb na računalniški miški).</t>
  </si>
  <si>
    <t>V modra polja vnašate podatke o polnilnih mestih</t>
  </si>
  <si>
    <t>Se samodejno sešteje glede na vnose v predhodna polja.</t>
  </si>
  <si>
    <r>
      <t xml:space="preserve">Vnesite izhodno (nazivno) moč polnilnega parka, tj. vseh polnilnih mest skupaj </t>
    </r>
    <r>
      <rPr>
        <b/>
        <u/>
        <sz val="12"/>
        <color theme="1"/>
        <rFont val="Calibri"/>
        <family val="2"/>
        <charset val="238"/>
        <scheme val="minor"/>
      </rPr>
      <t>v enoti kW (kilovat).</t>
    </r>
  </si>
  <si>
    <t xml:space="preserve">Izberite ustrezno iz seznama (DA ali NE). </t>
  </si>
  <si>
    <t>Polnilni park je priključen na isto prevzemno/predajno mesto kot proizvodna naprava EE iz OVE?</t>
  </si>
  <si>
    <t>Polnilni park je priključen na isti objekt kot proizvodna naprava EE iz OVE?</t>
  </si>
  <si>
    <t>Podatki o priključitvi polnilnega parka  na distribucisjko omrežje</t>
  </si>
  <si>
    <t>V rumena polja vnašate podatke o proizvodni napravi EE iz OVE, ki je priključena ali na isto prevzemno-predajno mesto kot bo polnilni park ali na isti objekt na katerega bo priključen polnilni park.</t>
  </si>
  <si>
    <t xml:space="preserve">Vnesite število polnilnih mest katerih izhodna (nazivna) moč ni manjša od 50 kW in ne večja od 150 kW </t>
  </si>
  <si>
    <t>Vnesite število polnilnih mest katerih izhodna (nazivna) moč ni manjša od 150 kW in ne večja od 350 kW</t>
  </si>
  <si>
    <t>V zelena polja vnesete osnovne podatke o lokaciji polnilnega parka</t>
  </si>
  <si>
    <t>Glede na vnose v stolpec K in O se samodejno izračuna razmerje med nazivno močjo OVE naprave in nazivno močjo polnilnega parka, ki se upošteva pri merilu - možnost koriščenja lokalno proizvedene EE iz OVE.</t>
  </si>
  <si>
    <t>V stolpcu W je prostor, kamor lahko vnesete kakršnokoli opombo/pojasnilo v kolikor je relevantno.</t>
  </si>
  <si>
    <t>Zavihka "Točke po merilih" ni potrebno natisniti in priložiti k vlogi. Služi vam za kontrolo vnosa podatkov in izračun točk po merilih.</t>
  </si>
  <si>
    <t>Splošno - pomembno</t>
  </si>
  <si>
    <t>Zahtevana višina upravičenih stroškov  - SKUPAJ (SOF)</t>
  </si>
  <si>
    <t>Izhodna moč PM</t>
  </si>
  <si>
    <t>št. PM</t>
  </si>
  <si>
    <t>Razmerje v %</t>
  </si>
  <si>
    <t>50kW≤P≤150 kW</t>
  </si>
  <si>
    <t>Razmerje med številom polnilnih mest glede na izhodno moč</t>
  </si>
  <si>
    <t xml:space="preserve">(1) Zasavska, Koroška, Posavska, Goriška, Jugovzhodna Slovenija </t>
  </si>
  <si>
    <t xml:space="preserve">(2) Primorsko-notranjska, Pomurska, Obalno-kraška </t>
  </si>
  <si>
    <t xml:space="preserve">(3) Gorenjska, Podravska, Savinjska </t>
  </si>
  <si>
    <t xml:space="preserve">(4) Osrednjeslovenska </t>
  </si>
  <si>
    <t>Goriška</t>
  </si>
  <si>
    <t>Obalno-kraška</t>
  </si>
  <si>
    <t>Pomurska</t>
  </si>
  <si>
    <t>Podravska</t>
  </si>
  <si>
    <t>Posavska</t>
  </si>
  <si>
    <t>Gorenjska</t>
  </si>
  <si>
    <t>Primorsko-notranjska</t>
  </si>
  <si>
    <t>Osrednjeslovenska</t>
  </si>
  <si>
    <t>Savinjska</t>
  </si>
  <si>
    <t>Koroška</t>
  </si>
  <si>
    <t>Jugovzhodna Slovenija</t>
  </si>
  <si>
    <t>Zasavska</t>
  </si>
  <si>
    <t>Naslov lokacije objekta/proizvodne naprave (ulica, hišna številka, kraj)</t>
  </si>
  <si>
    <t>ID stavbe/objekta</t>
  </si>
  <si>
    <t>Vnesete koordinato zemljepisne širine (Lat. npr. 46.05213276641625), koordinati dobite na google zemljevidu tako, da na izbrani lokaciji kliknete desni gumb na računalniški miški.</t>
  </si>
  <si>
    <t>Obrazec št. 2: Podatki o polnilni infrastrukturi</t>
  </si>
  <si>
    <t>Št. izdanega soglasja elektrooperaterja (SZP) za polnilni park (obvezna priloga)</t>
  </si>
  <si>
    <r>
      <t>Pregled točk po merilih (</t>
    </r>
    <r>
      <rPr>
        <sz val="12"/>
        <color theme="1"/>
        <rFont val="Calibri"/>
        <family val="2"/>
        <charset val="238"/>
        <scheme val="minor"/>
      </rPr>
      <t>minimalno št. točk, da se projekt lahko izbere = 20)</t>
    </r>
  </si>
  <si>
    <r>
      <rPr>
        <b/>
        <u/>
        <sz val="12"/>
        <color theme="1"/>
        <rFont val="Calibri"/>
        <family val="2"/>
        <charset val="238"/>
        <scheme val="minor"/>
      </rPr>
      <t>Obvezno izberite iz seznama ali DA ali NE</t>
    </r>
    <r>
      <rPr>
        <sz val="12"/>
        <color theme="1"/>
        <rFont val="Calibri"/>
        <family val="2"/>
        <charset val="238"/>
        <scheme val="minor"/>
      </rPr>
      <t>. V primeru, da izberete NE (na lokaciji ni OVE naprave oz. bi delež OVE bil nižji kot 10 %), se vsa polja avtomatsko obarvajo sivo in nadaljnje več ne izpolnjujete polj v tem delu obrazca.</t>
    </r>
  </si>
  <si>
    <t>Izberite ustrezno iz seznama (DA ali NE). V kolikor proizvodna naprava EE iz OVE ni priključena na isto prevzemno-predajno mesto kot polnilni park, mora biti priključena vsaj na isti objekt na katerega je priključen polnilni park.</t>
  </si>
  <si>
    <t>Vnesite ID stavbe npr. 1234/789.</t>
  </si>
  <si>
    <t>Vnesite številko katastrske občine in parcelno številko stavbe/objekta oz. proizvodne naprave, npr. 1245;12587/25.</t>
  </si>
  <si>
    <t xml:space="preserve">Vnesite naslov lokacije na kateri je proizvodna naprava EE iz OVE. </t>
  </si>
  <si>
    <r>
      <t xml:space="preserve">b) Nazivna (inštalirana) moč proizvodne naprave za EE iz OVE </t>
    </r>
    <r>
      <rPr>
        <b/>
        <u/>
        <sz val="12"/>
        <color theme="1"/>
        <rFont val="Calibri"/>
        <family val="2"/>
        <charset val="238"/>
        <scheme val="minor"/>
      </rPr>
      <t>v kW</t>
    </r>
  </si>
  <si>
    <r>
      <t>150kW&lt;P</t>
    </r>
    <r>
      <rPr>
        <b/>
        <sz val="12"/>
        <color theme="1"/>
        <rFont val="Calibri"/>
        <family val="2"/>
        <charset val="238"/>
      </rPr>
      <t>≤350 kW</t>
    </r>
  </si>
  <si>
    <r>
      <t xml:space="preserve">a) Izhodna (nazivna) moč polnilnega parka (vsa PM skupaj) </t>
    </r>
    <r>
      <rPr>
        <b/>
        <u/>
        <sz val="12"/>
        <rFont val="Calibri"/>
        <family val="2"/>
        <charset val="238"/>
        <scheme val="minor"/>
      </rPr>
      <t>v kW</t>
    </r>
  </si>
  <si>
    <t>Vse kontrole v zavihku "Točke po merilih" morajo biti "OK", v kolikor se izpiše "Napaka…." preverite vnose v zavihku "Podatki-polnilna infrastruktura mesta".</t>
  </si>
  <si>
    <r>
      <t>T</t>
    </r>
    <r>
      <rPr>
        <vertAlign val="subscript"/>
        <sz val="12"/>
        <color theme="1"/>
        <rFont val="Calibri"/>
        <family val="2"/>
        <charset val="238"/>
        <scheme val="minor"/>
      </rPr>
      <t>SU</t>
    </r>
  </si>
  <si>
    <r>
      <t>T</t>
    </r>
    <r>
      <rPr>
        <vertAlign val="subscript"/>
        <sz val="12"/>
        <color theme="1"/>
        <rFont val="Calibri"/>
        <family val="2"/>
        <charset val="238"/>
        <scheme val="minor"/>
      </rPr>
      <t>OVE</t>
    </r>
  </si>
  <si>
    <r>
      <t>T</t>
    </r>
    <r>
      <rPr>
        <vertAlign val="subscript"/>
        <sz val="12"/>
        <color theme="1"/>
        <rFont val="Calibri"/>
        <family val="2"/>
        <charset val="238"/>
        <scheme val="minor"/>
      </rPr>
      <t>REG</t>
    </r>
  </si>
  <si>
    <r>
      <t xml:space="preserve">"Podatki-polnilna infrastruktura" </t>
    </r>
    <r>
      <rPr>
        <sz val="12"/>
        <color theme="1"/>
        <rFont val="Calibri"/>
        <family val="2"/>
        <charset val="238"/>
        <scheme val="minor"/>
      </rPr>
      <t xml:space="preserve">v ta zavihek vnašate podatke o polnilnem parku (lokaciji na kateri je eno ali več polnilnih mest). Če prijavljate </t>
    </r>
    <r>
      <rPr>
        <b/>
        <u/>
        <sz val="12"/>
        <color theme="1"/>
        <rFont val="Calibri"/>
        <family val="2"/>
        <charset val="238"/>
        <scheme val="minor"/>
      </rPr>
      <t>več lokaci</t>
    </r>
    <r>
      <rPr>
        <sz val="12"/>
        <color theme="1"/>
        <rFont val="Calibri"/>
        <family val="2"/>
        <charset val="238"/>
        <scheme val="minor"/>
      </rPr>
      <t>j, podatke vnesete</t>
    </r>
    <r>
      <rPr>
        <b/>
        <u/>
        <sz val="12"/>
        <color theme="1"/>
        <rFont val="Calibri"/>
        <family val="2"/>
        <charset val="238"/>
        <scheme val="minor"/>
      </rPr>
      <t xml:space="preserve"> za vsako lokacijo posebej</t>
    </r>
    <r>
      <rPr>
        <sz val="12"/>
        <color theme="1"/>
        <rFont val="Calibri"/>
        <family val="2"/>
        <charset val="238"/>
        <scheme val="minor"/>
      </rPr>
      <t>.</t>
    </r>
  </si>
  <si>
    <t>Oznaka: JRPM IZVEN-TEN-T-2026</t>
  </si>
  <si>
    <t xml:space="preserve"> 11kW≤P≤22 kW</t>
  </si>
  <si>
    <t xml:space="preserve"> 11 kW≤P≤22 kW</t>
  </si>
  <si>
    <t xml:space="preserve">Vnesite število polnilnih mest katerih izhodna (nazivna) moč ni manjša od 11 kW in ne večja od 22 kW , tj. »izhodna moč« pomeni teoretično največjo moč, izraženo v kW, ki jo lahko polnilno mesto, postaja ali park dobavlja vozilom in je določena s strani proizvajalca. </t>
  </si>
  <si>
    <r>
      <t>Zagotovljena priključna moč polnilnega parka na distribucijskem omrežju v</t>
    </r>
    <r>
      <rPr>
        <b/>
        <u/>
        <sz val="12"/>
        <color theme="1"/>
        <rFont val="Calibri"/>
        <family val="2"/>
        <charset val="238"/>
        <scheme val="minor"/>
      </rPr>
      <t xml:space="preserve"> kW </t>
    </r>
  </si>
  <si>
    <r>
      <t xml:space="preserve">V kolikor ste v prejšnjem polju izbrali DA, vnesete nazivno (inštalirano) moč naprave OVE </t>
    </r>
    <r>
      <rPr>
        <b/>
        <u/>
        <sz val="12"/>
        <color theme="1"/>
        <rFont val="Calibri"/>
        <family val="2"/>
        <charset val="238"/>
        <scheme val="minor"/>
      </rPr>
      <t xml:space="preserve">v enoti kW (kilovat) tako kot izhaja iz SZP ali drugega ustreznega dokumenta. </t>
    </r>
    <r>
      <rPr>
        <sz val="12"/>
        <color theme="1"/>
        <rFont val="Calibri"/>
        <family val="2"/>
        <charset val="238"/>
        <scheme val="minor"/>
      </rPr>
      <t xml:space="preserve">Nazivno moč naprave predstavlja vsota nazivnih moči vgrajenih fotonapetostnih modulov v primeru sončne elektrarne in električna moč generatorja/-ev v primeru vetrne elektrarne. </t>
    </r>
  </si>
  <si>
    <t>Št. izdanega soglasja elektroeperaterja (SZP) ali drugega dokumenta za proizvodno napravo EE iz OVE (obvezna priloga)</t>
  </si>
  <si>
    <t>Št. izdanega soglasja elektroeperaterja (SZP) ali drugega ustreznega dokumenta za proizvodno napravo EE iz OVE (obvezna priloga)</t>
  </si>
  <si>
    <r>
      <t xml:space="preserve">"Točke po merilih" </t>
    </r>
    <r>
      <rPr>
        <sz val="12"/>
        <color theme="1"/>
        <rFont val="Calibri"/>
        <family val="2"/>
        <charset val="238"/>
        <scheme val="minor"/>
      </rPr>
      <t xml:space="preserve">v tem zavihku se samodejno izračunajo točke glede na vnose v zavihku "Podatki-polnilna infrastruktura". V polje </t>
    </r>
    <r>
      <rPr>
        <b/>
        <sz val="12"/>
        <color theme="1"/>
        <rFont val="Calibri"/>
        <family val="2"/>
        <charset val="238"/>
        <scheme val="minor"/>
      </rPr>
      <t xml:space="preserve">"zahtevana višina upravičenih stroškov  - SKUPAJ (SOF)" </t>
    </r>
    <r>
      <rPr>
        <sz val="12"/>
        <color theme="1"/>
        <rFont val="Calibri"/>
        <family val="2"/>
        <charset val="238"/>
        <scheme val="minor"/>
      </rPr>
      <t>vnesete višino zahtevanih upravičenih stroškov kot izhaja iz vloge - Obrazca št. 1: Podatki o projektu</t>
    </r>
    <r>
      <rPr>
        <b/>
        <sz val="12"/>
        <color theme="1"/>
        <rFont val="Calibri"/>
        <family val="2"/>
        <charset val="238"/>
        <scheme val="minor"/>
      </rPr>
      <t xml:space="preserve">. </t>
    </r>
    <r>
      <rPr>
        <sz val="12"/>
        <color theme="1"/>
        <rFont val="Calibri"/>
        <family val="2"/>
        <charset val="238"/>
        <scheme val="minor"/>
      </rPr>
      <t>V tem zavihku se preveri tudi upoštevanje pogoja glede razmerja med prijavljenimi polnilnimi mesti glede na izhodno moč (70:30).</t>
    </r>
  </si>
  <si>
    <t>Št. izdanega soglasja elektrooperaterja (SZP) ali drugega ustreznega dokumenta (obvezna priloga)</t>
  </si>
  <si>
    <r>
      <t xml:space="preserve"> M</t>
    </r>
    <r>
      <rPr>
        <b/>
        <sz val="16"/>
        <color theme="1"/>
        <rFont val="Calibri"/>
        <family val="2"/>
        <charset val="238"/>
        <scheme val="minor"/>
      </rPr>
      <t>ožnost koriščenja lokalno proizvedene električne energije (EE) iz obnovljivih virov (OVE)</t>
    </r>
  </si>
  <si>
    <r>
      <t>Število polnilnih mest (PM) na polnilnem parku (lokaciji) glede na</t>
    </r>
    <r>
      <rPr>
        <b/>
        <u/>
        <sz val="16"/>
        <color theme="1"/>
        <rFont val="Calibri"/>
        <family val="2"/>
        <charset val="238"/>
        <scheme val="minor"/>
      </rPr>
      <t xml:space="preserve"> izhodne moči</t>
    </r>
  </si>
  <si>
    <r>
      <t>150kW&lt;P</t>
    </r>
    <r>
      <rPr>
        <b/>
        <sz val="14"/>
        <color theme="1"/>
        <rFont val="Calibri"/>
        <family val="2"/>
        <charset val="238"/>
      </rPr>
      <t>≤350 kW</t>
    </r>
  </si>
  <si>
    <r>
      <t xml:space="preserve">a) Izhodna (nazivna) moč polnilnega parka (vsa PM skupaj) </t>
    </r>
    <r>
      <rPr>
        <b/>
        <u/>
        <sz val="14"/>
        <rFont val="Calibri"/>
        <family val="2"/>
        <charset val="238"/>
        <scheme val="minor"/>
      </rPr>
      <t>v kW</t>
    </r>
  </si>
  <si>
    <r>
      <t xml:space="preserve">b) Nazivna (inštalirana) moč proizvodne naprave za EE iz OVE </t>
    </r>
    <r>
      <rPr>
        <b/>
        <u/>
        <sz val="14"/>
        <color theme="1"/>
        <rFont val="Calibri"/>
        <family val="2"/>
        <charset val="238"/>
        <scheme val="minor"/>
      </rPr>
      <t>v kW</t>
    </r>
  </si>
  <si>
    <r>
      <t>Zagotovljena priključna moč polnilnega parka na distribucijskem omrežju v</t>
    </r>
    <r>
      <rPr>
        <b/>
        <u/>
        <sz val="14"/>
        <color theme="1"/>
        <rFont val="Calibri"/>
        <family val="2"/>
        <charset val="238"/>
        <scheme val="minor"/>
      </rPr>
      <t xml:space="preserve"> kW (kot izhaja iz PzI - 11 kW za AC in 70 % za DC)</t>
    </r>
  </si>
  <si>
    <r>
      <t>1. Stroškovna učinkovitost dodeljenih spodbud</t>
    </r>
    <r>
      <rPr>
        <sz val="12"/>
        <color theme="1"/>
        <rFont val="Calibri"/>
        <family val="2"/>
        <charset val="238"/>
        <scheme val="minor"/>
      </rPr>
      <t> </t>
    </r>
    <r>
      <rPr>
        <b/>
        <sz val="12"/>
        <color theme="1"/>
        <rFont val="Arial"/>
        <family val="2"/>
        <charset val="238"/>
      </rPr>
      <t xml:space="preserve"> (najvišje število točk pri tem merilu = 50)</t>
    </r>
  </si>
  <si>
    <r>
      <t>150kW&lt;P</t>
    </r>
    <r>
      <rPr>
        <sz val="12"/>
        <color theme="1"/>
        <rFont val="Calibri"/>
        <family val="2"/>
        <charset val="238"/>
      </rPr>
      <t>≤350 kW</t>
    </r>
  </si>
  <si>
    <r>
      <t>50kW</t>
    </r>
    <r>
      <rPr>
        <sz val="12"/>
        <color theme="1"/>
        <rFont val="Aptos Narrow"/>
        <family val="2"/>
      </rPr>
      <t>≤</t>
    </r>
    <r>
      <rPr>
        <sz val="12"/>
        <color theme="1"/>
        <rFont val="Calibri"/>
        <family val="2"/>
        <charset val="238"/>
        <scheme val="minor"/>
      </rPr>
      <t>P≤350 kW</t>
    </r>
  </si>
  <si>
    <r>
      <t xml:space="preserve"> Največja možna zahtevana višina upravičenih stroškov - SKUPAJ (SOF</t>
    </r>
    <r>
      <rPr>
        <b/>
        <vertAlign val="subscript"/>
        <sz val="12"/>
        <color theme="1"/>
        <rFont val="Calibri"/>
        <family val="2"/>
        <charset val="238"/>
        <scheme val="minor"/>
      </rPr>
      <t>MAKS</t>
    </r>
    <r>
      <rPr>
        <b/>
        <sz val="12"/>
        <color theme="1"/>
        <rFont val="Calibri"/>
        <family val="2"/>
        <charset val="238"/>
        <scheme val="minor"/>
      </rPr>
      <t>)</t>
    </r>
  </si>
  <si>
    <r>
      <t>T</t>
    </r>
    <r>
      <rPr>
        <vertAlign val="subscript"/>
        <sz val="12"/>
        <color theme="1"/>
        <rFont val="Calibri"/>
        <family val="2"/>
        <charset val="238"/>
        <scheme val="minor"/>
      </rPr>
      <t>SU</t>
    </r>
    <r>
      <rPr>
        <sz val="12"/>
        <color theme="1"/>
        <rFont val="Calibri"/>
        <family val="2"/>
        <charset val="238"/>
        <scheme val="minor"/>
      </rPr>
      <t xml:space="preserve"> = 50 * (1-SOF/SOF</t>
    </r>
    <r>
      <rPr>
        <vertAlign val="subscript"/>
        <sz val="12"/>
        <color theme="1"/>
        <rFont val="Calibri"/>
        <family val="2"/>
        <charset val="238"/>
        <scheme val="minor"/>
      </rPr>
      <t>MAKS</t>
    </r>
    <r>
      <rPr>
        <sz val="12"/>
        <color theme="1"/>
        <rFont val="Calibri"/>
        <family val="2"/>
        <charset val="238"/>
        <scheme val="minor"/>
      </rPr>
      <t>)/0,5</t>
    </r>
  </si>
  <si>
    <r>
      <t>Točke po merilu - stroškovna učinkovitost spodbud (T</t>
    </r>
    <r>
      <rPr>
        <b/>
        <vertAlign val="subscript"/>
        <sz val="12"/>
        <color theme="1"/>
        <rFont val="Calibri"/>
        <family val="2"/>
        <charset val="238"/>
        <scheme val="minor"/>
      </rPr>
      <t>SU</t>
    </r>
    <r>
      <rPr>
        <b/>
        <sz val="12"/>
        <color theme="1"/>
        <rFont val="Calibri"/>
        <family val="2"/>
        <charset val="238"/>
        <scheme val="minor"/>
      </rPr>
      <t>)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</si>
  <si>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 P</t>
    </r>
    <r>
      <rPr>
        <vertAlign val="subscript"/>
        <sz val="12"/>
        <color theme="1"/>
        <rFont val="Calibri"/>
        <family val="2"/>
        <charset val="238"/>
        <scheme val="minor"/>
      </rPr>
      <t>PM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</si>
  <si>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≥60 %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</si>
  <si>
    <r>
      <t>60 %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≥30 %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</si>
  <si>
    <r>
      <t>30 %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>OVE</t>
    </r>
    <r>
      <rPr>
        <sz val="12"/>
        <color theme="1"/>
        <rFont val="Calibri"/>
        <family val="2"/>
        <charset val="238"/>
        <scheme val="minor"/>
      </rPr>
      <t xml:space="preserve"> ≥10 %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</si>
  <si>
    <r>
      <t>P</t>
    </r>
    <r>
      <rPr>
        <vertAlign val="subscript"/>
        <sz val="12"/>
        <color theme="1"/>
        <rFont val="Calibri"/>
        <family val="2"/>
        <charset val="238"/>
        <scheme val="minor"/>
      </rPr>
      <t>OVE</t>
    </r>
    <r>
      <rPr>
        <sz val="12"/>
        <color theme="1"/>
        <rFont val="Calibri"/>
        <family val="2"/>
        <charset val="238"/>
        <scheme val="minor"/>
      </rPr>
      <t>&lt; 10 % 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PM </t>
    </r>
  </si>
  <si>
    <r>
      <t>T</t>
    </r>
    <r>
      <rPr>
        <b/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= 20 * št. PM (P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>)/PM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+15* št. PM (P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≥60 %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>)/PM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+ 10 *št. PM (30 %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OVE </t>
    </r>
    <r>
      <rPr>
        <sz val="12"/>
        <color theme="1"/>
        <rFont val="Calibri"/>
        <family val="2"/>
        <charset val="238"/>
        <scheme val="minor"/>
      </rPr>
      <t>≥10 %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>)/PM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+ 5*št. PM (30 %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 xml:space="preserve"> &gt;P</t>
    </r>
    <r>
      <rPr>
        <vertAlign val="subscript"/>
        <sz val="12"/>
        <color theme="1"/>
        <rFont val="Calibri"/>
        <family val="2"/>
        <charset val="238"/>
        <scheme val="minor"/>
      </rPr>
      <t>OVE</t>
    </r>
    <r>
      <rPr>
        <sz val="12"/>
        <color theme="1"/>
        <rFont val="Calibri"/>
        <family val="2"/>
        <charset val="238"/>
        <scheme val="minor"/>
      </rPr>
      <t xml:space="preserve"> ≥10 % P</t>
    </r>
    <r>
      <rPr>
        <vertAlign val="subscript"/>
        <sz val="12"/>
        <color theme="1"/>
        <rFont val="Calibri"/>
        <family val="2"/>
        <charset val="238"/>
        <scheme val="minor"/>
      </rPr>
      <t>PM</t>
    </r>
    <r>
      <rPr>
        <sz val="12"/>
        <color theme="1"/>
        <rFont val="Calibri"/>
        <family val="2"/>
        <charset val="238"/>
        <scheme val="minor"/>
      </rPr>
      <t>)/PM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</t>
    </r>
  </si>
  <si>
    <r>
      <t>T</t>
    </r>
    <r>
      <rPr>
        <vertAlign val="subscript"/>
        <sz val="12"/>
        <color theme="1"/>
        <rFont val="Calibri"/>
        <family val="2"/>
        <charset val="238"/>
        <scheme val="minor"/>
      </rPr>
      <t>REG</t>
    </r>
    <r>
      <rPr>
        <sz val="12"/>
        <color theme="1"/>
        <rFont val="Calibri"/>
        <family val="2"/>
        <charset val="238"/>
        <scheme val="minor"/>
      </rPr>
      <t xml:space="preserve"> = 30 * PM</t>
    </r>
    <r>
      <rPr>
        <vertAlign val="subscript"/>
        <sz val="12"/>
        <color theme="1"/>
        <rFont val="Calibri"/>
        <family val="2"/>
        <charset val="238"/>
        <scheme val="minor"/>
      </rPr>
      <t>1</t>
    </r>
    <r>
      <rPr>
        <sz val="12"/>
        <color theme="1"/>
        <rFont val="Calibri"/>
        <family val="2"/>
        <charset val="238"/>
        <scheme val="minor"/>
      </rPr>
      <t xml:space="preserve"> / PM</t>
    </r>
    <r>
      <rPr>
        <vertAlign val="subscript"/>
        <sz val="12"/>
        <color theme="1"/>
        <rFont val="Calibri"/>
        <family val="2"/>
        <charset val="238"/>
        <scheme val="minor"/>
      </rPr>
      <t xml:space="preserve">TOTAL </t>
    </r>
    <r>
      <rPr>
        <sz val="12"/>
        <color theme="1"/>
        <rFont val="Calibri"/>
        <family val="2"/>
        <charset val="238"/>
        <scheme val="minor"/>
      </rPr>
      <t>+ 25 * PM</t>
    </r>
    <r>
      <rPr>
        <vertAlign val="sub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 xml:space="preserve"> / 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+ 20 * PM</t>
    </r>
    <r>
      <rPr>
        <vertAlign val="subscript"/>
        <sz val="12"/>
        <color theme="1"/>
        <rFont val="Calibri"/>
        <family val="2"/>
        <charset val="238"/>
        <scheme val="minor"/>
      </rPr>
      <t>3</t>
    </r>
    <r>
      <rPr>
        <sz val="12"/>
        <color theme="1"/>
        <rFont val="Calibri"/>
        <family val="2"/>
        <charset val="238"/>
        <scheme val="minor"/>
      </rPr>
      <t xml:space="preserve"> / 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+ 15 * PM</t>
    </r>
    <r>
      <rPr>
        <vertAlign val="subscript"/>
        <sz val="12"/>
        <color theme="1"/>
        <rFont val="Calibri"/>
        <family val="2"/>
        <charset val="238"/>
        <scheme val="minor"/>
      </rPr>
      <t>4</t>
    </r>
    <r>
      <rPr>
        <sz val="12"/>
        <color theme="1"/>
        <rFont val="Calibri"/>
        <family val="2"/>
        <charset val="238"/>
        <scheme val="minor"/>
      </rPr>
      <t xml:space="preserve"> / PM</t>
    </r>
    <r>
      <rPr>
        <vertAlign val="subscript"/>
        <sz val="12"/>
        <color theme="1"/>
        <rFont val="Calibri"/>
        <family val="2"/>
        <charset val="238"/>
        <scheme val="minor"/>
      </rPr>
      <t>TOTAL</t>
    </r>
    <r>
      <rPr>
        <sz val="12"/>
        <color theme="1"/>
        <rFont val="Calibri"/>
        <family val="2"/>
        <charset val="238"/>
        <scheme val="minor"/>
      </rPr>
      <t xml:space="preserve">  
 </t>
    </r>
  </si>
  <si>
    <r>
      <t xml:space="preserve"> 11kW</t>
    </r>
    <r>
      <rPr>
        <sz val="12"/>
        <color theme="1"/>
        <rFont val="Aptos Narrow"/>
        <family val="2"/>
      </rPr>
      <t>≤</t>
    </r>
    <r>
      <rPr>
        <sz val="12"/>
        <color theme="1"/>
        <rFont val="Calibri"/>
        <family val="2"/>
        <charset val="238"/>
        <scheme val="minor"/>
      </rPr>
      <t>P≤22 kW</t>
    </r>
  </si>
  <si>
    <t>Vnesite zahtevano višino sofinanciranja upravičenih stroškov na vlogo kot izhaja iz "Obrazca št. 1: Podatki o projektu"</t>
  </si>
  <si>
    <r>
      <t xml:space="preserve">Vnesite dejansko zagotovljeno priključno moč na distribucijskem omrežju </t>
    </r>
    <r>
      <rPr>
        <b/>
        <u/>
        <sz val="12"/>
        <rFont val="Calibri"/>
        <family val="2"/>
        <charset val="238"/>
        <scheme val="minor"/>
      </rPr>
      <t>v enoti kW (kilovat)</t>
    </r>
    <r>
      <rPr>
        <sz val="12"/>
        <rFont val="Calibri"/>
        <family val="2"/>
        <charset val="238"/>
        <scheme val="minor"/>
      </rPr>
      <t xml:space="preserve">, tj. moč, ki je na prevzemno-predajnem mestu za namene polnjenja dejansko zagotovljena. Priključna moč polnilnega parka mora znašati </t>
    </r>
    <r>
      <rPr>
        <b/>
        <u/>
        <sz val="12"/>
        <rFont val="Calibri"/>
        <family val="2"/>
        <charset val="238"/>
        <scheme val="minor"/>
      </rPr>
      <t>za AC polnilna mesta</t>
    </r>
    <r>
      <rPr>
        <sz val="12"/>
        <rFont val="Calibri"/>
        <family val="2"/>
        <charset val="238"/>
        <scheme val="minor"/>
      </rPr>
      <t xml:space="preserve"> </t>
    </r>
    <r>
      <rPr>
        <b/>
        <u/>
        <sz val="12"/>
        <rFont val="Calibri"/>
        <family val="2"/>
        <charset val="238"/>
        <scheme val="minor"/>
      </rPr>
      <t>najmanj 11 kW za vsako prijavljeno polnilno mesto ter vsaj 70 % izhodne moči vsakega prijavljenega DC polnilnega mesta</t>
    </r>
    <r>
      <rPr>
        <sz val="12"/>
        <rFont val="Calibri"/>
        <family val="2"/>
        <charset val="238"/>
        <scheme val="minor"/>
      </rPr>
      <t>.  Glejte Prilogo št. 3: Tehnične zahteve, poglavje 3 Zahteve za zasnovo javno dostopnih polnilnih parkov za električna vozila (točka - Priključna moč).</t>
    </r>
  </si>
  <si>
    <t>K vlogi obvezno oddate natisnjen in podpisan ter žigosan zavihek "Podatki-polnilna infrastruktura" ali  elektronsko podpsisan zavihek  "Podatki-polnilna infrastruktura" (pretvorite v pdf in elektronsko podpišete). Poleg podpisanega zavihka "Podatki-polnilna infrastruktura" k vlogi priložite tudi v celoti izpolnjen "Obrazec 2: Podatki-polnilna infrastruktura" tudi v elektronski obliki (Excel - xlsx). Obrazca 2 ni dovoljeno odklepati ali spreminjati vsebine. V primeru posredovanja odklenjenega Obrazca 2 takšna vloga ne bo izpolnjevala pogojev za formalno popolnost.</t>
  </si>
  <si>
    <t>Vnesite številko izdanega SZP ali drugega ustreznega dokumenta v skladu s poglavjem 13 besedila javnega razpisa (Preglednica 1) iz katerega izhaja nazivna (inštalirana) moč naprave OVE.</t>
  </si>
  <si>
    <t>Vnesite št. SZP (soglasje za priključitev) ali št. drugega ustreznega dokumenta v skladu z razpisnimi pogoji v poglavju 13 besedila javnega razpisa (Preglednica 1) za prevzmeno-predajno mesto na katerega bodo priključena polnilna mesta oz.polnilni park. SZP oz drug dokument tudi obvezno priložite k vlogi.</t>
  </si>
  <si>
    <r>
      <t xml:space="preserve">Obrazec za izpolnjevanje vsebuje dva zavihka: </t>
    </r>
    <r>
      <rPr>
        <b/>
        <sz val="14"/>
        <color theme="1"/>
        <rFont val="Calibri"/>
        <family val="2"/>
        <charset val="238"/>
        <scheme val="minor"/>
      </rPr>
      <t xml:space="preserve">"Podatki-polnilna infrastruktura" </t>
    </r>
    <r>
      <rPr>
        <sz val="14"/>
        <color theme="1"/>
        <rFont val="Calibri"/>
        <family val="2"/>
        <charset val="238"/>
        <scheme val="minor"/>
      </rPr>
      <t xml:space="preserve">ter </t>
    </r>
    <r>
      <rPr>
        <b/>
        <sz val="14"/>
        <color theme="1"/>
        <rFont val="Calibri"/>
        <family val="2"/>
        <charset val="238"/>
        <scheme val="minor"/>
      </rPr>
      <t>"Točke po merilih"</t>
    </r>
  </si>
  <si>
    <t>Zavihek "Podatki polnilna-infrastruktura" je prednastavljen za tiskanje. Preden obrazec natisnete za podpis, preverite pravilnost vnosov v zavihku "Točke po merilih" - vse kontrole morajo biti "OK" sicer popravite vnose podatkov. Za boljšo preglednost lahko v filtru obrazca (spustni meni na vrhu stolpcev) izberete le izpolnjene vrstice oz. natisnete samo liste z vašimi podatki, tj. modro zeleni stolpci (osnovni podatki in podatki o PM), rumeno oranžne stolpce (podatki o PM, ki imajo možnost koriščenja EE proizvedene iz OVE) ter zadnjo stran s podpisom in imenom zakonitega zastopnika.</t>
  </si>
  <si>
    <t>Naziv in naslov polnilnega parka (ulica, hišna številka, kraj)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</si>
</sst>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/m/yyyy;@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vertAlign val="subscript"/>
      <sz val="12"/>
      <color theme="1"/>
      <name val="Calibri"/>
      <family val="2"/>
      <charset val="238"/>
      <scheme val="minor"/>
    </font>
    <font>
      <b/>
      <sz val="14"/>
      <color theme="9"/>
      <name val="Calibri"/>
      <family val="2"/>
      <charset val="238"/>
    </font>
    <font>
      <b/>
      <sz val="11"/>
      <color theme="9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theme="9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8"/>
      <color theme="9"/>
      <name val="Calibri"/>
      <family val="2"/>
      <charset val="238"/>
    </font>
    <font>
      <b/>
      <sz val="20"/>
      <color theme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ptos Narrow"/>
      <family val="2"/>
    </font>
    <font>
      <sz val="12"/>
      <color theme="1"/>
      <name val="Calibri"/>
      <family val="2"/>
      <charset val="238"/>
    </font>
    <font>
      <i/>
      <sz val="12"/>
      <name val="Calibri"/>
      <family val="2"/>
      <charset val="238"/>
      <scheme val="minor"/>
    </font>
    <font>
      <b/>
      <vertAlign val="subscript"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</font>
    <font>
      <i/>
      <sz val="12"/>
      <color rgb="FFC000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24">
    <xf numFmtId="0" fontId="0" fillId="0" borderId="0" xfId="0"/>
    <xf numFmtId="0" fontId="0" fillId="0" borderId="0" xfId="0" applyAlignment="1">
      <alignment horizontal="left" vertical="distributed"/>
    </xf>
    <xf numFmtId="0" fontId="2" fillId="0" borderId="0" xfId="0" applyFont="1" applyAlignment="1">
      <alignment horizontal="left" vertical="distributed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right"/>
    </xf>
    <xf numFmtId="0" fontId="2" fillId="5" borderId="9" xfId="0" applyFont="1" applyFill="1" applyBorder="1" applyAlignment="1">
      <alignment horizontal="left" vertical="distributed"/>
    </xf>
    <xf numFmtId="2" fontId="0" fillId="0" borderId="0" xfId="0" applyNumberFormat="1" applyAlignment="1" applyProtection="1">
      <alignment horizontal="left" vertical="distributed"/>
      <protection locked="0"/>
    </xf>
    <xf numFmtId="2" fontId="0" fillId="0" borderId="0" xfId="0" applyNumberFormat="1" applyBorder="1" applyAlignment="1" applyProtection="1">
      <alignment horizontal="left" vertical="distributed"/>
      <protection locked="0"/>
    </xf>
    <xf numFmtId="2" fontId="0" fillId="0" borderId="0" xfId="0" applyNumberFormat="1" applyBorder="1" applyAlignment="1" applyProtection="1">
      <alignment horizontal="left" vertical="distributed"/>
    </xf>
    <xf numFmtId="0" fontId="1" fillId="0" borderId="0" xfId="0" applyFont="1"/>
    <xf numFmtId="1" fontId="1" fillId="0" borderId="0" xfId="0" applyNumberFormat="1" applyFont="1" applyAlignment="1" applyProtection="1">
      <alignment horizontal="left" vertical="distributed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distributed"/>
      <protection locked="0"/>
    </xf>
    <xf numFmtId="0" fontId="0" fillId="0" borderId="0" xfId="0" applyFill="1" applyBorder="1" applyProtection="1">
      <protection locked="0"/>
    </xf>
    <xf numFmtId="0" fontId="0" fillId="0" borderId="0" xfId="0" applyBorder="1" applyProtection="1">
      <protection locked="0"/>
    </xf>
    <xf numFmtId="0" fontId="1" fillId="0" borderId="0" xfId="0" applyFont="1" applyBorder="1" applyAlignment="1" applyProtection="1">
      <alignment horizontal="center"/>
      <protection locked="0"/>
    </xf>
    <xf numFmtId="2" fontId="0" fillId="0" borderId="0" xfId="0" applyNumberForma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 vertical="distributed"/>
      <protection locked="0"/>
    </xf>
    <xf numFmtId="2" fontId="0" fillId="0" borderId="0" xfId="0" applyNumberFormat="1" applyBorder="1" applyAlignment="1" applyProtection="1">
      <alignment horizontal="center" vertical="distributed"/>
      <protection locked="0"/>
    </xf>
    <xf numFmtId="2" fontId="0" fillId="0" borderId="0" xfId="0" applyNumberFormat="1" applyAlignment="1" applyProtection="1">
      <alignment horizontal="left" vertical="distributed"/>
    </xf>
    <xf numFmtId="4" fontId="4" fillId="7" borderId="1" xfId="0" applyNumberFormat="1" applyFont="1" applyFill="1" applyBorder="1" applyAlignment="1" applyProtection="1">
      <alignment horizontal="left" vertical="distributed"/>
    </xf>
    <xf numFmtId="4" fontId="6" fillId="6" borderId="1" xfId="0" applyNumberFormat="1" applyFont="1" applyFill="1" applyBorder="1" applyAlignment="1" applyProtection="1">
      <alignment horizontal="left"/>
    </xf>
    <xf numFmtId="4" fontId="6" fillId="8" borderId="1" xfId="0" applyNumberFormat="1" applyFont="1" applyFill="1" applyBorder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7" fillId="0" borderId="1" xfId="0" applyFont="1" applyBorder="1" applyProtection="1"/>
    <xf numFmtId="0" fontId="4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right"/>
    </xf>
    <xf numFmtId="2" fontId="7" fillId="0" borderId="1" xfId="0" applyNumberFormat="1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right" vertical="distributed"/>
    </xf>
    <xf numFmtId="2" fontId="7" fillId="0" borderId="0" xfId="0" applyNumberFormat="1" applyFont="1" applyBorder="1" applyAlignment="1" applyProtection="1">
      <alignment horizontal="left"/>
    </xf>
    <xf numFmtId="0" fontId="5" fillId="0" borderId="0" xfId="0" applyFont="1" applyAlignment="1">
      <alignment horizontal="justify" vertical="center" wrapText="1"/>
    </xf>
    <xf numFmtId="0" fontId="7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Fill="1"/>
    <xf numFmtId="0" fontId="8" fillId="0" borderId="0" xfId="0" applyFont="1"/>
    <xf numFmtId="0" fontId="4" fillId="0" borderId="0" xfId="0" applyFont="1" applyProtection="1">
      <protection locked="0"/>
    </xf>
    <xf numFmtId="0" fontId="4" fillId="0" borderId="0" xfId="0" applyFont="1" applyBorder="1" applyProtection="1"/>
    <xf numFmtId="0" fontId="9" fillId="0" borderId="0" xfId="0" applyFont="1" applyFill="1" applyProtection="1"/>
    <xf numFmtId="2" fontId="6" fillId="0" borderId="1" xfId="0" applyNumberFormat="1" applyFont="1" applyBorder="1" applyAlignment="1" applyProtection="1">
      <alignment horizontal="center"/>
    </xf>
    <xf numFmtId="2" fontId="7" fillId="0" borderId="1" xfId="0" applyNumberFormat="1" applyFont="1" applyFill="1" applyBorder="1" applyAlignment="1" applyProtection="1">
      <alignment horizontal="left"/>
    </xf>
    <xf numFmtId="2" fontId="7" fillId="0" borderId="1" xfId="0" applyNumberFormat="1" applyFont="1" applyFill="1" applyBorder="1" applyAlignment="1" applyProtection="1">
      <alignment horizontal="left" vertical="distributed"/>
    </xf>
    <xf numFmtId="49" fontId="0" fillId="0" borderId="0" xfId="0" applyNumberFormat="1" applyAlignment="1" applyProtection="1">
      <alignment horizontal="left" vertical="distributed"/>
      <protection locked="0"/>
    </xf>
    <xf numFmtId="0" fontId="4" fillId="0" borderId="0" xfId="0" applyFont="1" applyFill="1"/>
    <xf numFmtId="2" fontId="4" fillId="6" borderId="13" xfId="0" applyNumberFormat="1" applyFont="1" applyFill="1" applyBorder="1" applyAlignment="1" applyProtection="1">
      <alignment horizontal="left" vertical="distributed"/>
      <protection locked="0"/>
    </xf>
    <xf numFmtId="2" fontId="4" fillId="6" borderId="1" xfId="0" applyNumberFormat="1" applyFont="1" applyFill="1" applyBorder="1" applyAlignment="1" applyProtection="1">
      <alignment horizontal="left" vertical="distributed"/>
      <protection locked="0"/>
    </xf>
    <xf numFmtId="2" fontId="4" fillId="7" borderId="1" xfId="0" applyNumberFormat="1" applyFont="1" applyFill="1" applyBorder="1" applyAlignment="1" applyProtection="1">
      <alignment horizontal="left" vertical="distributed"/>
      <protection locked="0"/>
    </xf>
    <xf numFmtId="2" fontId="6" fillId="7" borderId="1" xfId="0" applyNumberFormat="1" applyFont="1" applyFill="1" applyBorder="1" applyAlignment="1" applyProtection="1">
      <alignment horizontal="left" vertical="distributed"/>
      <protection locked="0"/>
    </xf>
    <xf numFmtId="2" fontId="4" fillId="8" borderId="1" xfId="0" applyNumberFormat="1" applyFont="1" applyFill="1" applyBorder="1" applyAlignment="1" applyProtection="1">
      <alignment horizontal="left" vertical="distributed"/>
      <protection locked="0"/>
    </xf>
    <xf numFmtId="2" fontId="6" fillId="8" borderId="1" xfId="0" applyNumberFormat="1" applyFont="1" applyFill="1" applyBorder="1" applyAlignment="1" applyProtection="1">
      <alignment horizontal="left" vertical="distributed"/>
      <protection locked="0"/>
    </xf>
    <xf numFmtId="0" fontId="4" fillId="0" borderId="1" xfId="0" applyFont="1" applyBorder="1"/>
    <xf numFmtId="2" fontId="4" fillId="0" borderId="0" xfId="0" applyNumberFormat="1" applyFont="1" applyBorder="1" applyAlignment="1" applyProtection="1">
      <alignment horizontal="center" vertical="distributed"/>
      <protection locked="0"/>
    </xf>
    <xf numFmtId="165" fontId="4" fillId="0" borderId="0" xfId="0" applyNumberFormat="1" applyFont="1" applyBorder="1" applyAlignment="1" applyProtection="1">
      <alignment horizontal="left" vertical="distributed"/>
    </xf>
    <xf numFmtId="49" fontId="0" fillId="0" borderId="0" xfId="0" applyNumberFormat="1" applyBorder="1" applyAlignment="1" applyProtection="1">
      <alignment horizontal="left" vertical="distributed"/>
      <protection locked="0"/>
    </xf>
    <xf numFmtId="0" fontId="5" fillId="0" borderId="0" xfId="0" applyFont="1" applyBorder="1" applyAlignment="1">
      <alignment horizontal="justify" vertical="center" wrapText="1"/>
    </xf>
    <xf numFmtId="0" fontId="15" fillId="0" borderId="0" xfId="0" applyFont="1" applyAlignment="1">
      <alignment horizontal="left"/>
    </xf>
    <xf numFmtId="49" fontId="16" fillId="0" borderId="0" xfId="0" applyNumberFormat="1" applyFont="1" applyAlignment="1" applyProtection="1">
      <alignment horizontal="left" vertical="distributed"/>
      <protection locked="0"/>
    </xf>
    <xf numFmtId="2" fontId="7" fillId="0" borderId="0" xfId="0" applyNumberFormat="1" applyFont="1" applyBorder="1" applyAlignment="1" applyProtection="1">
      <alignment horizontal="center" vertical="distributed"/>
      <protection locked="0"/>
    </xf>
    <xf numFmtId="0" fontId="19" fillId="0" borderId="20" xfId="0" applyFont="1" applyBorder="1" applyAlignment="1" applyProtection="1">
      <alignment vertical="center" wrapText="1"/>
      <protection locked="0"/>
    </xf>
    <xf numFmtId="2" fontId="7" fillId="0" borderId="0" xfId="0" applyNumberFormat="1" applyFont="1" applyAlignment="1" applyProtection="1">
      <alignment horizontal="left" vertical="distributed"/>
      <protection locked="0"/>
    </xf>
    <xf numFmtId="0" fontId="27" fillId="0" borderId="0" xfId="0" applyFont="1" applyAlignment="1" applyProtection="1">
      <alignment horizontal="left"/>
      <protection locked="0"/>
    </xf>
    <xf numFmtId="0" fontId="28" fillId="0" borderId="0" xfId="0" applyFont="1" applyProtection="1">
      <protection locked="0"/>
    </xf>
    <xf numFmtId="1" fontId="23" fillId="0" borderId="2" xfId="0" applyNumberFormat="1" applyFont="1" applyBorder="1" applyAlignment="1" applyProtection="1">
      <alignment horizontal="left" vertical="distributed"/>
      <protection locked="0"/>
    </xf>
    <xf numFmtId="2" fontId="23" fillId="8" borderId="26" xfId="0" applyNumberFormat="1" applyFont="1" applyFill="1" applyBorder="1" applyAlignment="1" applyProtection="1">
      <alignment horizontal="left" vertical="distributed"/>
      <protection locked="0"/>
    </xf>
    <xf numFmtId="49" fontId="29" fillId="8" borderId="8" xfId="0" applyNumberFormat="1" applyFont="1" applyFill="1" applyBorder="1" applyAlignment="1" applyProtection="1">
      <alignment horizontal="left" vertical="distributed"/>
      <protection locked="0"/>
    </xf>
    <xf numFmtId="2" fontId="23" fillId="8" borderId="8" xfId="0" applyNumberFormat="1" applyFont="1" applyFill="1" applyBorder="1" applyAlignment="1" applyProtection="1">
      <alignment horizontal="left" vertical="distributed"/>
      <protection locked="0"/>
    </xf>
    <xf numFmtId="2" fontId="23" fillId="8" borderId="25" xfId="0" applyNumberFormat="1" applyFont="1" applyFill="1" applyBorder="1" applyAlignment="1" applyProtection="1">
      <alignment horizontal="left" vertical="distributed"/>
      <protection locked="0"/>
    </xf>
    <xf numFmtId="2" fontId="23" fillId="7" borderId="26" xfId="0" applyNumberFormat="1" applyFont="1" applyFill="1" applyBorder="1" applyAlignment="1" applyProtection="1">
      <alignment horizontal="left" vertical="distributed"/>
      <protection locked="0"/>
    </xf>
    <xf numFmtId="2" fontId="23" fillId="7" borderId="8" xfId="0" applyNumberFormat="1" applyFont="1" applyFill="1" applyBorder="1" applyAlignment="1" applyProtection="1">
      <alignment horizontal="left" vertical="distributed"/>
      <protection locked="0"/>
    </xf>
    <xf numFmtId="2" fontId="29" fillId="7" borderId="8" xfId="0" applyNumberFormat="1" applyFont="1" applyFill="1" applyBorder="1" applyAlignment="1" applyProtection="1">
      <alignment horizontal="left" vertical="distributed"/>
      <protection locked="0"/>
    </xf>
    <xf numFmtId="2" fontId="23" fillId="7" borderId="25" xfId="0" applyNumberFormat="1" applyFont="1" applyFill="1" applyBorder="1" applyAlignment="1" applyProtection="1">
      <alignment horizontal="left" vertical="distributed"/>
      <protection locked="0"/>
    </xf>
    <xf numFmtId="2" fontId="23" fillId="6" borderId="13" xfId="0" applyNumberFormat="1" applyFont="1" applyFill="1" applyBorder="1" applyAlignment="1" applyProtection="1">
      <alignment horizontal="left" vertical="distributed"/>
      <protection locked="0"/>
    </xf>
    <xf numFmtId="2" fontId="23" fillId="6" borderId="1" xfId="0" applyNumberFormat="1" applyFont="1" applyFill="1" applyBorder="1" applyAlignment="1" applyProtection="1">
      <alignment horizontal="left" vertical="distributed"/>
      <protection locked="0"/>
    </xf>
    <xf numFmtId="2" fontId="23" fillId="6" borderId="1" xfId="0" applyNumberFormat="1" applyFont="1" applyFill="1" applyBorder="1" applyAlignment="1" applyProtection="1">
      <alignment horizontal="left" vertical="distributed" wrapText="1"/>
      <protection locked="0"/>
    </xf>
    <xf numFmtId="2" fontId="23" fillId="6" borderId="2" xfId="0" applyNumberFormat="1" applyFont="1" applyFill="1" applyBorder="1" applyAlignment="1" applyProtection="1">
      <alignment horizontal="left" vertical="distributed"/>
      <protection locked="0"/>
    </xf>
    <xf numFmtId="2" fontId="29" fillId="0" borderId="1" xfId="0" applyNumberFormat="1" applyFont="1" applyBorder="1" applyAlignment="1" applyProtection="1">
      <alignment horizontal="left" vertical="distributed"/>
      <protection locked="0"/>
    </xf>
    <xf numFmtId="2" fontId="25" fillId="0" borderId="13" xfId="0" applyNumberFormat="1" applyFont="1" applyBorder="1" applyAlignment="1" applyProtection="1">
      <alignment horizontal="left" vertical="distributed"/>
      <protection locked="0"/>
    </xf>
    <xf numFmtId="49" fontId="25" fillId="0" borderId="1" xfId="0" applyNumberFormat="1" applyFont="1" applyBorder="1" applyAlignment="1" applyProtection="1">
      <alignment horizontal="left" vertical="distributed"/>
      <protection locked="0"/>
    </xf>
    <xf numFmtId="2" fontId="25" fillId="0" borderId="1" xfId="0" applyNumberFormat="1" applyFont="1" applyBorder="1" applyAlignment="1" applyProtection="1">
      <alignment horizontal="left" vertical="distributed"/>
      <protection locked="0"/>
    </xf>
    <xf numFmtId="2" fontId="25" fillId="8" borderId="14" xfId="0" applyNumberFormat="1" applyFont="1" applyFill="1" applyBorder="1" applyAlignment="1" applyProtection="1">
      <alignment horizontal="left" vertical="distributed"/>
    </xf>
    <xf numFmtId="3" fontId="25" fillId="0" borderId="13" xfId="0" applyNumberFormat="1" applyFont="1" applyBorder="1" applyAlignment="1" applyProtection="1">
      <alignment horizontal="left" vertical="distributed"/>
      <protection locked="0"/>
    </xf>
    <xf numFmtId="3" fontId="25" fillId="0" borderId="1" xfId="0" applyNumberFormat="1" applyFont="1" applyBorder="1" applyAlignment="1" applyProtection="1">
      <alignment horizontal="left" vertical="distributed"/>
      <protection locked="0"/>
    </xf>
    <xf numFmtId="3" fontId="25" fillId="7" borderId="1" xfId="0" applyNumberFormat="1" applyFont="1" applyFill="1" applyBorder="1" applyAlignment="1" applyProtection="1">
      <alignment horizontal="left" vertical="distributed"/>
    </xf>
    <xf numFmtId="2" fontId="25" fillId="0" borderId="2" xfId="0" applyNumberFormat="1" applyFont="1" applyBorder="1" applyAlignment="1" applyProtection="1">
      <alignment horizontal="left" vertical="distributed"/>
      <protection locked="0"/>
    </xf>
    <xf numFmtId="2" fontId="25" fillId="0" borderId="14" xfId="0" applyNumberFormat="1" applyFont="1" applyBorder="1" applyAlignment="1" applyProtection="1">
      <alignment horizontal="left" vertical="distributed"/>
      <protection locked="0"/>
    </xf>
    <xf numFmtId="2" fontId="25" fillId="6" borderId="1" xfId="0" applyNumberFormat="1" applyFont="1" applyFill="1" applyBorder="1" applyAlignment="1" applyProtection="1">
      <alignment horizontal="left" vertical="distributed"/>
    </xf>
    <xf numFmtId="1" fontId="23" fillId="0" borderId="0" xfId="0" applyNumberFormat="1" applyFont="1" applyAlignment="1" applyProtection="1">
      <alignment horizontal="left" vertical="distributed"/>
      <protection locked="0"/>
    </xf>
    <xf numFmtId="2" fontId="25" fillId="0" borderId="0" xfId="0" applyNumberFormat="1" applyFont="1" applyAlignment="1" applyProtection="1">
      <alignment horizontal="left" vertical="distributed"/>
      <protection locked="0"/>
    </xf>
    <xf numFmtId="49" fontId="25" fillId="0" borderId="0" xfId="0" applyNumberFormat="1" applyFont="1" applyAlignment="1" applyProtection="1">
      <alignment horizontal="left" vertical="distributed"/>
      <protection locked="0"/>
    </xf>
    <xf numFmtId="2" fontId="23" fillId="3" borderId="1" xfId="0" applyNumberFormat="1" applyFont="1" applyFill="1" applyBorder="1" applyAlignment="1" applyProtection="1">
      <alignment horizontal="left" vertical="distributed"/>
      <protection locked="0"/>
    </xf>
    <xf numFmtId="2" fontId="23" fillId="3" borderId="1" xfId="0" applyNumberFormat="1" applyFont="1" applyFill="1" applyBorder="1" applyAlignment="1" applyProtection="1">
      <alignment horizontal="left" vertical="distributed"/>
    </xf>
    <xf numFmtId="2" fontId="23" fillId="4" borderId="1" xfId="0" applyNumberFormat="1" applyFont="1" applyFill="1" applyBorder="1" applyAlignment="1" applyProtection="1">
      <alignment horizontal="left" vertical="distributed"/>
    </xf>
    <xf numFmtId="2" fontId="25" fillId="0" borderId="1" xfId="0" applyNumberFormat="1" applyFont="1" applyBorder="1" applyAlignment="1" applyProtection="1">
      <alignment horizontal="left" vertical="distributed" wrapText="1"/>
      <protection locked="0"/>
    </xf>
    <xf numFmtId="0" fontId="7" fillId="0" borderId="0" xfId="0" applyFont="1" applyProtection="1">
      <protection locked="0"/>
    </xf>
    <xf numFmtId="0" fontId="11" fillId="0" borderId="0" xfId="0" applyFont="1" applyFill="1" applyProtection="1">
      <protection locked="0"/>
    </xf>
    <xf numFmtId="0" fontId="11" fillId="0" borderId="0" xfId="0" applyFont="1" applyFill="1" applyProtection="1"/>
    <xf numFmtId="2" fontId="7" fillId="0" borderId="0" xfId="0" applyNumberFormat="1" applyFont="1" applyBorder="1" applyAlignment="1" applyProtection="1">
      <alignment horizontal="left" vertical="distributed"/>
    </xf>
    <xf numFmtId="0" fontId="31" fillId="0" borderId="0" xfId="0" applyFont="1" applyProtection="1">
      <protection locked="0"/>
    </xf>
    <xf numFmtId="0" fontId="4" fillId="7" borderId="20" xfId="0" applyFont="1" applyFill="1" applyBorder="1" applyAlignment="1" applyProtection="1">
      <alignment horizontal="left" vertical="distributed"/>
      <protection locked="0"/>
    </xf>
    <xf numFmtId="0" fontId="11" fillId="0" borderId="0" xfId="0" applyFont="1" applyFill="1" applyAlignment="1" applyProtection="1">
      <alignment horizontal="left" vertical="distributed"/>
    </xf>
    <xf numFmtId="0" fontId="7" fillId="0" borderId="0" xfId="0" applyFont="1" applyAlignment="1" applyProtection="1">
      <alignment horizontal="left" vertical="distributed"/>
      <protection locked="0"/>
    </xf>
    <xf numFmtId="0" fontId="7" fillId="0" borderId="0" xfId="0" applyFont="1" applyBorder="1" applyAlignment="1" applyProtection="1">
      <alignment horizontal="right" vertical="distributed"/>
      <protection locked="0"/>
    </xf>
    <xf numFmtId="2" fontId="7" fillId="0" borderId="10" xfId="0" applyNumberFormat="1" applyFont="1" applyFill="1" applyBorder="1" applyAlignment="1" applyProtection="1">
      <alignment horizontal="left" vertical="distributed"/>
    </xf>
    <xf numFmtId="4" fontId="7" fillId="0" borderId="11" xfId="0" applyNumberFormat="1" applyFont="1" applyBorder="1" applyProtection="1"/>
    <xf numFmtId="3" fontId="7" fillId="0" borderId="11" xfId="0" applyNumberFormat="1" applyFont="1" applyBorder="1" applyProtection="1"/>
    <xf numFmtId="4" fontId="7" fillId="0" borderId="12" xfId="0" applyNumberFormat="1" applyFont="1" applyBorder="1" applyProtection="1"/>
    <xf numFmtId="2" fontId="7" fillId="0" borderId="13" xfId="0" applyNumberFormat="1" applyFont="1" applyFill="1" applyBorder="1" applyAlignment="1" applyProtection="1">
      <alignment horizontal="left" vertical="distributed"/>
    </xf>
    <xf numFmtId="4" fontId="7" fillId="0" borderId="1" xfId="0" applyNumberFormat="1" applyFont="1" applyBorder="1" applyProtection="1"/>
    <xf numFmtId="3" fontId="7" fillId="0" borderId="1" xfId="0" applyNumberFormat="1" applyFont="1" applyBorder="1" applyProtection="1"/>
    <xf numFmtId="4" fontId="7" fillId="0" borderId="14" xfId="0" applyNumberFormat="1" applyFont="1" applyBorder="1" applyProtection="1"/>
    <xf numFmtId="0" fontId="4" fillId="0" borderId="1" xfId="0" applyNumberFormat="1" applyFont="1" applyBorder="1" applyProtection="1"/>
    <xf numFmtId="2" fontId="7" fillId="0" borderId="15" xfId="0" applyNumberFormat="1" applyFont="1" applyFill="1" applyBorder="1" applyAlignment="1" applyProtection="1">
      <alignment horizontal="left" vertical="distributed"/>
    </xf>
    <xf numFmtId="4" fontId="7" fillId="0" borderId="16" xfId="0" applyNumberFormat="1" applyFont="1" applyBorder="1" applyProtection="1"/>
    <xf numFmtId="3" fontId="7" fillId="0" borderId="16" xfId="0" applyNumberFormat="1" applyFont="1" applyBorder="1" applyProtection="1"/>
    <xf numFmtId="4" fontId="7" fillId="0" borderId="17" xfId="0" applyNumberFormat="1" applyFont="1" applyBorder="1" applyProtection="1"/>
    <xf numFmtId="0" fontId="34" fillId="0" borderId="0" xfId="0" applyFont="1" applyFill="1" applyProtection="1"/>
    <xf numFmtId="0" fontId="7" fillId="0" borderId="1" xfId="0" applyNumberFormat="1" applyFont="1" applyBorder="1" applyProtection="1"/>
    <xf numFmtId="3" fontId="4" fillId="0" borderId="8" xfId="0" applyNumberFormat="1" applyFont="1" applyFill="1" applyBorder="1" applyProtection="1"/>
    <xf numFmtId="4" fontId="4" fillId="0" borderId="1" xfId="0" applyNumberFormat="1" applyFont="1" applyFill="1" applyBorder="1" applyAlignment="1" applyProtection="1">
      <alignment horizontal="right" vertical="distributed"/>
    </xf>
    <xf numFmtId="2" fontId="11" fillId="0" borderId="0" xfId="0" applyNumberFormat="1" applyFont="1" applyFill="1" applyAlignment="1" applyProtection="1">
      <alignment horizontal="left" vertical="distributed"/>
    </xf>
    <xf numFmtId="4" fontId="8" fillId="0" borderId="1" xfId="0" applyNumberFormat="1" applyFont="1" applyBorder="1" applyAlignment="1" applyProtection="1">
      <alignment horizontal="right" vertical="distributed"/>
      <protection locked="0"/>
    </xf>
    <xf numFmtId="2" fontId="34" fillId="0" borderId="0" xfId="0" applyNumberFormat="1" applyFont="1" applyFill="1" applyAlignment="1" applyProtection="1">
      <alignment horizontal="left"/>
    </xf>
    <xf numFmtId="2" fontId="34" fillId="0" borderId="0" xfId="0" applyNumberFormat="1" applyFont="1" applyFill="1" applyAlignment="1" applyProtection="1">
      <alignment horizontal="left" vertical="distributed"/>
    </xf>
    <xf numFmtId="2" fontId="4" fillId="0" borderId="1" xfId="0" applyNumberFormat="1" applyFont="1" applyBorder="1" applyAlignment="1" applyProtection="1">
      <alignment horizontal="left" vertical="distributed"/>
    </xf>
    <xf numFmtId="0" fontId="4" fillId="6" borderId="1" xfId="0" applyFont="1" applyFill="1" applyBorder="1" applyProtection="1">
      <protection locked="0"/>
    </xf>
    <xf numFmtId="0" fontId="7" fillId="0" borderId="0" xfId="0" applyFont="1" applyFill="1" applyBorder="1" applyProtection="1">
      <protection locked="0"/>
    </xf>
    <xf numFmtId="3" fontId="34" fillId="0" borderId="0" xfId="0" applyNumberFormat="1" applyFont="1" applyFill="1" applyProtection="1"/>
    <xf numFmtId="4" fontId="4" fillId="0" borderId="1" xfId="0" applyNumberFormat="1" applyFont="1" applyFill="1" applyBorder="1" applyAlignment="1" applyProtection="1">
      <alignment horizontal="left"/>
    </xf>
    <xf numFmtId="0" fontId="4" fillId="8" borderId="2" xfId="0" applyFont="1" applyFill="1" applyBorder="1" applyProtection="1">
      <protection locked="0"/>
    </xf>
    <xf numFmtId="0" fontId="4" fillId="8" borderId="1" xfId="0" applyFont="1" applyFill="1" applyBorder="1" applyProtection="1">
      <protection locked="0"/>
    </xf>
    <xf numFmtId="3" fontId="7" fillId="0" borderId="1" xfId="0" applyNumberFormat="1" applyFont="1" applyBorder="1" applyAlignment="1" applyProtection="1">
      <alignment horizontal="left" vertical="distributed"/>
    </xf>
    <xf numFmtId="3" fontId="37" fillId="0" borderId="1" xfId="0" applyNumberFormat="1" applyFont="1" applyBorder="1" applyProtection="1"/>
    <xf numFmtId="3" fontId="37" fillId="0" borderId="1" xfId="0" applyNumberFormat="1" applyFont="1" applyBorder="1" applyAlignment="1" applyProtection="1">
      <alignment vertical="center"/>
    </xf>
    <xf numFmtId="3" fontId="38" fillId="0" borderId="1" xfId="0" applyNumberFormat="1" applyFont="1" applyFill="1" applyBorder="1" applyAlignment="1" applyProtection="1">
      <alignment vertical="center"/>
    </xf>
    <xf numFmtId="164" fontId="7" fillId="0" borderId="0" xfId="0" applyNumberFormat="1" applyFont="1" applyAlignment="1" applyProtection="1">
      <alignment horizontal="left" vertical="distributed"/>
      <protection locked="0"/>
    </xf>
    <xf numFmtId="3" fontId="7" fillId="0" borderId="0" xfId="0" applyNumberFormat="1" applyFont="1" applyAlignment="1" applyProtection="1">
      <alignment horizontal="left" vertical="distributed"/>
      <protection locked="0"/>
    </xf>
    <xf numFmtId="3" fontId="7" fillId="0" borderId="0" xfId="0" applyNumberFormat="1" applyFont="1" applyProtection="1">
      <protection locked="0"/>
    </xf>
    <xf numFmtId="2" fontId="18" fillId="0" borderId="1" xfId="0" applyNumberFormat="1" applyFont="1" applyBorder="1" applyAlignment="1" applyProtection="1">
      <alignment horizontal="center" vertical="distributed"/>
      <protection locked="0"/>
    </xf>
    <xf numFmtId="165" fontId="18" fillId="0" borderId="2" xfId="0" applyNumberFormat="1" applyFont="1" applyBorder="1" applyAlignment="1" applyProtection="1">
      <alignment horizontal="left" vertical="distributed"/>
    </xf>
    <xf numFmtId="3" fontId="4" fillId="0" borderId="1" xfId="0" applyNumberFormat="1" applyFont="1" applyBorder="1" applyProtection="1"/>
    <xf numFmtId="2" fontId="40" fillId="0" borderId="0" xfId="0" applyNumberFormat="1" applyFont="1" applyFill="1" applyAlignment="1" applyProtection="1">
      <alignment horizontal="left"/>
    </xf>
    <xf numFmtId="0" fontId="25" fillId="0" borderId="0" xfId="0" applyFont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distributed"/>
    </xf>
    <xf numFmtId="0" fontId="4" fillId="0" borderId="22" xfId="0" applyFont="1" applyFill="1" applyBorder="1" applyAlignment="1">
      <alignment horizontal="left" vertical="distributed"/>
    </xf>
    <xf numFmtId="0" fontId="11" fillId="0" borderId="1" xfId="0" applyFont="1" applyFill="1" applyBorder="1" applyAlignment="1">
      <alignment horizontal="left" vertical="distributed"/>
    </xf>
    <xf numFmtId="0" fontId="8" fillId="0" borderId="2" xfId="0" applyFont="1" applyFill="1" applyBorder="1" applyAlignment="1">
      <alignment horizontal="left" vertical="distributed" wrapText="1"/>
    </xf>
    <xf numFmtId="0" fontId="8" fillId="0" borderId="3" xfId="0" applyFont="1" applyFill="1" applyBorder="1" applyAlignment="1">
      <alignment horizontal="left" vertical="distributed" wrapText="1"/>
    </xf>
    <xf numFmtId="0" fontId="8" fillId="0" borderId="4" xfId="0" applyFont="1" applyFill="1" applyBorder="1" applyAlignment="1">
      <alignment horizontal="left" vertical="distributed" wrapText="1"/>
    </xf>
    <xf numFmtId="0" fontId="7" fillId="0" borderId="1" xfId="0" applyFont="1" applyFill="1" applyBorder="1" applyAlignment="1">
      <alignment horizontal="left" vertical="distributed"/>
    </xf>
    <xf numFmtId="0" fontId="4" fillId="0" borderId="1" xfId="0" applyFont="1" applyFill="1" applyBorder="1" applyAlignment="1">
      <alignment horizontal="left" vertical="distributed"/>
    </xf>
    <xf numFmtId="0" fontId="17" fillId="0" borderId="1" xfId="0" applyFont="1" applyFill="1" applyBorder="1" applyAlignment="1">
      <alignment horizontal="left" vertical="distributed"/>
    </xf>
    <xf numFmtId="2" fontId="20" fillId="4" borderId="18" xfId="0" applyNumberFormat="1" applyFont="1" applyFill="1" applyBorder="1" applyAlignment="1" applyProtection="1">
      <alignment horizontal="center" vertical="distributed"/>
      <protection locked="0"/>
    </xf>
    <xf numFmtId="2" fontId="20" fillId="4" borderId="3" xfId="0" applyNumberFormat="1" applyFont="1" applyFill="1" applyBorder="1" applyAlignment="1" applyProtection="1">
      <alignment horizontal="center" vertical="distributed"/>
      <protection locked="0"/>
    </xf>
    <xf numFmtId="2" fontId="20" fillId="4" borderId="4" xfId="0" applyNumberFormat="1" applyFont="1" applyFill="1" applyBorder="1" applyAlignment="1" applyProtection="1">
      <alignment horizontal="center" vertical="distributed"/>
      <protection locked="0"/>
    </xf>
    <xf numFmtId="2" fontId="18" fillId="3" borderId="29" xfId="0" applyNumberFormat="1" applyFont="1" applyFill="1" applyBorder="1" applyAlignment="1" applyProtection="1">
      <alignment horizontal="center" vertical="distributed"/>
      <protection locked="0"/>
    </xf>
    <xf numFmtId="2" fontId="18" fillId="3" borderId="30" xfId="0" applyNumberFormat="1" applyFont="1" applyFill="1" applyBorder="1" applyAlignment="1" applyProtection="1">
      <alignment horizontal="center" vertical="distributed"/>
      <protection locked="0"/>
    </xf>
    <xf numFmtId="2" fontId="18" fillId="3" borderId="31" xfId="0" applyNumberFormat="1" applyFont="1" applyFill="1" applyBorder="1" applyAlignment="1" applyProtection="1">
      <alignment horizontal="center" vertical="distributed"/>
      <protection locked="0"/>
    </xf>
    <xf numFmtId="2" fontId="18" fillId="4" borderId="2" xfId="0" applyNumberFormat="1" applyFont="1" applyFill="1" applyBorder="1" applyAlignment="1" applyProtection="1">
      <alignment horizontal="center" vertical="distributed"/>
      <protection locked="0"/>
    </xf>
    <xf numFmtId="2" fontId="18" fillId="4" borderId="3" xfId="0" applyNumberFormat="1" applyFont="1" applyFill="1" applyBorder="1" applyAlignment="1" applyProtection="1">
      <alignment horizontal="center" vertical="distributed"/>
      <protection locked="0"/>
    </xf>
    <xf numFmtId="2" fontId="18" fillId="4" borderId="19" xfId="0" applyNumberFormat="1" applyFont="1" applyFill="1" applyBorder="1" applyAlignment="1" applyProtection="1">
      <alignment horizontal="center" vertical="distributed"/>
      <protection locked="0"/>
    </xf>
    <xf numFmtId="2" fontId="18" fillId="3" borderId="24" xfId="0" applyNumberFormat="1" applyFont="1" applyFill="1" applyBorder="1" applyAlignment="1" applyProtection="1">
      <alignment horizontal="center" vertical="distributed"/>
      <protection locked="0"/>
    </xf>
    <xf numFmtId="2" fontId="18" fillId="3" borderId="32" xfId="0" applyNumberFormat="1" applyFont="1" applyFill="1" applyBorder="1" applyAlignment="1" applyProtection="1">
      <alignment horizontal="center" vertical="distributed"/>
      <protection locked="0"/>
    </xf>
    <xf numFmtId="2" fontId="18" fillId="4" borderId="10" xfId="0" applyNumberFormat="1" applyFont="1" applyFill="1" applyBorder="1" applyAlignment="1" applyProtection="1">
      <alignment horizontal="center" vertical="distributed"/>
      <protection locked="0"/>
    </xf>
    <xf numFmtId="2" fontId="18" fillId="4" borderId="11" xfId="0" applyNumberFormat="1" applyFont="1" applyFill="1" applyBorder="1" applyAlignment="1" applyProtection="1">
      <alignment horizontal="center" vertical="distributed"/>
      <protection locked="0"/>
    </xf>
    <xf numFmtId="2" fontId="18" fillId="4" borderId="12" xfId="0" applyNumberFormat="1" applyFont="1" applyFill="1" applyBorder="1" applyAlignment="1" applyProtection="1">
      <alignment horizontal="center" vertical="distributed"/>
      <protection locked="0"/>
    </xf>
    <xf numFmtId="2" fontId="18" fillId="3" borderId="10" xfId="0" applyNumberFormat="1" applyFont="1" applyFill="1" applyBorder="1" applyAlignment="1" applyProtection="1">
      <alignment horizontal="center" vertical="distributed"/>
      <protection locked="0"/>
    </xf>
    <xf numFmtId="2" fontId="18" fillId="3" borderId="11" xfId="0" applyNumberFormat="1" applyFont="1" applyFill="1" applyBorder="1" applyAlignment="1" applyProtection="1">
      <alignment horizontal="center" vertical="distributed"/>
      <protection locked="0"/>
    </xf>
    <xf numFmtId="2" fontId="18" fillId="3" borderId="12" xfId="0" applyNumberFormat="1" applyFont="1" applyFill="1" applyBorder="1" applyAlignment="1" applyProtection="1">
      <alignment horizontal="center" vertical="distributed"/>
      <protection locked="0"/>
    </xf>
    <xf numFmtId="2" fontId="18" fillId="4" borderId="4" xfId="0" applyNumberFormat="1" applyFont="1" applyFill="1" applyBorder="1" applyAlignment="1" applyProtection="1">
      <alignment horizontal="center" vertical="distributed"/>
      <protection locked="0"/>
    </xf>
    <xf numFmtId="2" fontId="4" fillId="0" borderId="0" xfId="0" applyNumberFormat="1" applyFont="1" applyBorder="1" applyAlignment="1" applyProtection="1">
      <alignment horizontal="right" vertical="distributed"/>
      <protection locked="0"/>
    </xf>
    <xf numFmtId="2" fontId="0" fillId="0" borderId="0" xfId="0" applyNumberFormat="1" applyBorder="1" applyAlignment="1" applyProtection="1">
      <alignment horizontal="center" vertical="distributed"/>
      <protection locked="0"/>
    </xf>
    <xf numFmtId="2" fontId="4" fillId="0" borderId="0" xfId="0" applyNumberFormat="1" applyFont="1" applyBorder="1" applyAlignment="1" applyProtection="1">
      <alignment horizontal="center" vertical="distributed"/>
      <protection locked="0"/>
    </xf>
    <xf numFmtId="0" fontId="22" fillId="0" borderId="20" xfId="0" applyFont="1" applyBorder="1" applyAlignment="1" applyProtection="1">
      <alignment horizontal="left" vertical="distributed" wrapText="1"/>
      <protection locked="0"/>
    </xf>
    <xf numFmtId="0" fontId="10" fillId="0" borderId="0" xfId="0" applyFont="1" applyBorder="1" applyAlignment="1">
      <alignment horizontal="right" vertical="center" wrapText="1"/>
    </xf>
    <xf numFmtId="2" fontId="7" fillId="0" borderId="0" xfId="0" applyNumberFormat="1" applyFont="1" applyBorder="1" applyAlignment="1" applyProtection="1">
      <alignment horizontal="center" vertical="distributed"/>
      <protection locked="0"/>
    </xf>
    <xf numFmtId="2" fontId="18" fillId="2" borderId="10" xfId="0" applyNumberFormat="1" applyFont="1" applyFill="1" applyBorder="1" applyAlignment="1" applyProtection="1">
      <alignment horizontal="center" vertical="distributed"/>
      <protection locked="0"/>
    </xf>
    <xf numFmtId="2" fontId="18" fillId="2" borderId="11" xfId="0" applyNumberFormat="1" applyFont="1" applyFill="1" applyBorder="1" applyAlignment="1" applyProtection="1">
      <alignment horizontal="center" vertical="distributed"/>
      <protection locked="0"/>
    </xf>
    <xf numFmtId="2" fontId="18" fillId="2" borderId="12" xfId="0" applyNumberFormat="1" applyFont="1" applyFill="1" applyBorder="1" applyAlignment="1" applyProtection="1">
      <alignment horizontal="center" vertical="distributed"/>
      <protection locked="0"/>
    </xf>
    <xf numFmtId="2" fontId="18" fillId="2" borderId="15" xfId="0" applyNumberFormat="1" applyFont="1" applyFill="1" applyBorder="1" applyAlignment="1" applyProtection="1">
      <alignment horizontal="center" vertical="distributed"/>
      <protection locked="0"/>
    </xf>
    <xf numFmtId="2" fontId="18" fillId="2" borderId="16" xfId="0" applyNumberFormat="1" applyFont="1" applyFill="1" applyBorder="1" applyAlignment="1" applyProtection="1">
      <alignment horizontal="center" vertical="distributed"/>
      <protection locked="0"/>
    </xf>
    <xf numFmtId="2" fontId="18" fillId="2" borderId="17" xfId="0" applyNumberFormat="1" applyFont="1" applyFill="1" applyBorder="1" applyAlignment="1" applyProtection="1">
      <alignment horizontal="center" vertical="distributed"/>
      <protection locked="0"/>
    </xf>
    <xf numFmtId="0" fontId="39" fillId="0" borderId="1" xfId="0" applyFont="1" applyBorder="1" applyAlignment="1">
      <alignment horizontal="right" vertical="center" wrapText="1"/>
    </xf>
    <xf numFmtId="2" fontId="20" fillId="0" borderId="1" xfId="0" applyNumberFormat="1" applyFont="1" applyBorder="1" applyAlignment="1" applyProtection="1">
      <alignment horizontal="center" vertical="distributed"/>
      <protection locked="0"/>
    </xf>
    <xf numFmtId="2" fontId="18" fillId="0" borderId="1" xfId="0" applyNumberFormat="1" applyFont="1" applyBorder="1" applyAlignment="1" applyProtection="1">
      <alignment horizontal="center" vertical="distributed"/>
      <protection locked="0"/>
    </xf>
    <xf numFmtId="2" fontId="18" fillId="0" borderId="27" xfId="0" applyNumberFormat="1" applyFont="1" applyBorder="1" applyAlignment="1" applyProtection="1">
      <alignment horizontal="right" vertical="distributed"/>
      <protection locked="0"/>
    </xf>
    <xf numFmtId="2" fontId="18" fillId="0" borderId="28" xfId="0" applyNumberFormat="1" applyFont="1" applyBorder="1" applyAlignment="1" applyProtection="1">
      <alignment horizontal="right" vertical="distributed"/>
      <protection locked="0"/>
    </xf>
    <xf numFmtId="2" fontId="18" fillId="0" borderId="21" xfId="0" applyNumberFormat="1" applyFont="1" applyBorder="1" applyAlignment="1" applyProtection="1">
      <alignment horizontal="right" vertical="distributed"/>
      <protection locked="0"/>
    </xf>
    <xf numFmtId="2" fontId="18" fillId="0" borderId="23" xfId="0" applyNumberFormat="1" applyFont="1" applyBorder="1" applyAlignment="1" applyProtection="1">
      <alignment horizontal="right" vertical="distributed"/>
      <protection locked="0"/>
    </xf>
    <xf numFmtId="2" fontId="20" fillId="0" borderId="27" xfId="0" applyNumberFormat="1" applyFont="1" applyBorder="1" applyAlignment="1" applyProtection="1">
      <alignment horizontal="center" vertical="distributed"/>
      <protection locked="0"/>
    </xf>
    <xf numFmtId="2" fontId="20" fillId="0" borderId="28" xfId="0" applyNumberFormat="1" applyFont="1" applyBorder="1" applyAlignment="1" applyProtection="1">
      <alignment horizontal="center" vertical="distributed"/>
      <protection locked="0"/>
    </xf>
    <xf numFmtId="2" fontId="20" fillId="0" borderId="21" xfId="0" applyNumberFormat="1" applyFont="1" applyBorder="1" applyAlignment="1" applyProtection="1">
      <alignment horizontal="center" vertical="distributed"/>
      <protection locked="0"/>
    </xf>
    <xf numFmtId="2" fontId="20" fillId="0" borderId="23" xfId="0" applyNumberFormat="1" applyFont="1" applyBorder="1" applyAlignment="1" applyProtection="1">
      <alignment horizontal="center" vertical="distributed"/>
      <protection locked="0"/>
    </xf>
    <xf numFmtId="2" fontId="4" fillId="0" borderId="1" xfId="0" applyNumberFormat="1" applyFont="1" applyFill="1" applyBorder="1" applyAlignment="1" applyProtection="1">
      <alignment horizontal="center" vertical="distributed"/>
    </xf>
    <xf numFmtId="2" fontId="4" fillId="8" borderId="1" xfId="0" applyNumberFormat="1" applyFont="1" applyFill="1" applyBorder="1" applyAlignment="1" applyProtection="1">
      <alignment horizontal="left" vertical="distributed"/>
    </xf>
    <xf numFmtId="0" fontId="4" fillId="8" borderId="2" xfId="0" applyFont="1" applyFill="1" applyBorder="1" applyAlignment="1" applyProtection="1">
      <alignment horizontal="center"/>
      <protection locked="0"/>
    </xf>
    <xf numFmtId="0" fontId="4" fillId="8" borderId="4" xfId="0" applyFont="1" applyFill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left" vertical="distributed"/>
    </xf>
    <xf numFmtId="164" fontId="7" fillId="0" borderId="4" xfId="0" applyNumberFormat="1" applyFont="1" applyBorder="1" applyAlignment="1" applyProtection="1">
      <alignment horizontal="left" vertical="distributed"/>
    </xf>
    <xf numFmtId="0" fontId="7" fillId="0" borderId="2" xfId="0" applyFont="1" applyBorder="1" applyAlignment="1" applyProtection="1">
      <alignment horizontal="left" vertical="distributed"/>
    </xf>
    <xf numFmtId="0" fontId="7" fillId="0" borderId="4" xfId="0" applyFont="1" applyBorder="1" applyAlignment="1" applyProtection="1">
      <alignment horizontal="left" vertical="distributed"/>
    </xf>
    <xf numFmtId="164" fontId="4" fillId="0" borderId="2" xfId="0" applyNumberFormat="1" applyFont="1" applyFill="1" applyBorder="1" applyAlignment="1" applyProtection="1">
      <alignment horizontal="right" vertical="distributed"/>
    </xf>
    <xf numFmtId="164" fontId="4" fillId="0" borderId="3" xfId="0" applyNumberFormat="1" applyFont="1" applyFill="1" applyBorder="1" applyAlignment="1" applyProtection="1">
      <alignment horizontal="right" vertical="distributed"/>
    </xf>
    <xf numFmtId="0" fontId="7" fillId="0" borderId="1" xfId="0" applyFont="1" applyBorder="1" applyAlignment="1">
      <alignment horizontal="left" vertical="distributed" wrapText="1"/>
    </xf>
    <xf numFmtId="0" fontId="31" fillId="0" borderId="0" xfId="0" applyFont="1" applyAlignment="1">
      <alignment horizontal="left" vertical="distributed"/>
    </xf>
    <xf numFmtId="0" fontId="7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right"/>
    </xf>
    <xf numFmtId="2" fontId="4" fillId="0" borderId="21" xfId="0" applyNumberFormat="1" applyFont="1" applyFill="1" applyBorder="1" applyAlignment="1" applyProtection="1">
      <alignment horizontal="right" vertical="distributed"/>
    </xf>
    <xf numFmtId="2" fontId="4" fillId="0" borderId="22" xfId="0" applyNumberFormat="1" applyFont="1" applyFill="1" applyBorder="1" applyAlignment="1" applyProtection="1">
      <alignment horizontal="right" vertical="distributed"/>
    </xf>
    <xf numFmtId="2" fontId="4" fillId="0" borderId="23" xfId="0" applyNumberFormat="1" applyFont="1" applyFill="1" applyBorder="1" applyAlignment="1" applyProtection="1">
      <alignment horizontal="right" vertical="distributed"/>
    </xf>
    <xf numFmtId="0" fontId="4" fillId="0" borderId="1" xfId="0" applyFont="1" applyBorder="1" applyAlignment="1">
      <alignment horizontal="left" vertical="distributed"/>
    </xf>
    <xf numFmtId="0" fontId="7" fillId="0" borderId="1" xfId="0" applyFont="1" applyBorder="1" applyAlignment="1" applyProtection="1">
      <alignment horizontal="left" vertical="distributed"/>
    </xf>
    <xf numFmtId="0" fontId="4" fillId="6" borderId="1" xfId="0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right" vertical="distributed"/>
    </xf>
    <xf numFmtId="2" fontId="4" fillId="7" borderId="1" xfId="0" applyNumberFormat="1" applyFont="1" applyFill="1" applyBorder="1" applyAlignment="1" applyProtection="1">
      <alignment horizontal="center" vertical="distributed"/>
    </xf>
    <xf numFmtId="2" fontId="4" fillId="6" borderId="1" xfId="0" applyNumberFormat="1" applyFont="1" applyFill="1" applyBorder="1" applyAlignment="1" applyProtection="1">
      <alignment horizontal="center" vertical="distributed"/>
    </xf>
    <xf numFmtId="0" fontId="7" fillId="0" borderId="1" xfId="0" applyNumberFormat="1" applyFont="1" applyBorder="1" applyAlignment="1" applyProtection="1">
      <alignment horizontal="center"/>
    </xf>
    <xf numFmtId="0" fontId="31" fillId="0" borderId="0" xfId="0" applyFont="1" applyAlignment="1" applyProtection="1">
      <alignment horizontal="left" vertical="distributed"/>
      <protection locked="0"/>
    </xf>
    <xf numFmtId="0" fontId="6" fillId="0" borderId="1" xfId="0" applyFont="1" applyBorder="1" applyAlignment="1" applyProtection="1">
      <alignment horizontal="right"/>
    </xf>
    <xf numFmtId="0" fontId="4" fillId="0" borderId="1" xfId="0" applyNumberFormat="1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right" vertical="distributed"/>
      <protection locked="0"/>
    </xf>
    <xf numFmtId="2" fontId="36" fillId="0" borderId="33" xfId="0" applyNumberFormat="1" applyFont="1" applyFill="1" applyBorder="1" applyAlignment="1" applyProtection="1">
      <alignment horizontal="left" vertical="distributed"/>
      <protection locked="0"/>
    </xf>
  </cellXfs>
  <cellStyles count="1">
    <cellStyle name="Navadno" xfId="0" builtinId="0"/>
  </cellStyles>
  <dxfs count="68"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fill>
        <patternFill patternType="solid">
          <fgColor theme="4"/>
          <bgColor theme="4"/>
        </patternFill>
      </fill>
      <alignment horizontal="left" vertical="distributed" textRotation="0" wrapText="0" indent="0" justifyLastLine="0" shrinkToFit="0" readingOrder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border diagonalUp="0" diagonalDown="0">
        <left style="thin">
          <color indexed="64"/>
        </left>
        <right style="thin">
          <color indexed="64"/>
        </right>
        <top style="dotted">
          <color indexed="64"/>
        </top>
        <bottom style="dotted">
          <color indexed="64"/>
        </bottom>
        <vertical/>
        <horizontal/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4ABAE5-A690-4DC5-909F-1270EA48A21F}" name="občine" displayName="občine" ref="A2:B214" totalsRowShown="0" tableBorderDxfId="67">
  <autoFilter ref="A2:B214" xr:uid="{86420D68-EB86-407E-98F7-A7627254C4A2}"/>
  <tableColumns count="2">
    <tableColumn id="1" xr3:uid="{1D383260-1301-4111-BC9D-ADC24647929A}" name=" izberi iz seznama" dataDxfId="66"/>
    <tableColumn id="3" xr3:uid="{215A0B14-011E-4069-BCE3-EAAF04D60D40}" name="regija" dataDxfId="6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029513-A2E7-42AF-B0C5-0F77ACDE450C}" name="Da_NE" displayName="Da_NE" ref="E2:E4" totalsRowShown="0" headerRowDxfId="64" headerRowBorderDxfId="63" tableBorderDxfId="62">
  <autoFilter ref="E2:E4" xr:uid="{EB029513-A2E7-42AF-B0C5-0F77ACDE450C}"/>
  <tableColumns count="1">
    <tableColumn id="1" xr3:uid="{49DD8D96-A8F9-4FFC-A4CD-82545C00FE8E}" name=" izberi iz seznam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758C8-B503-44D1-9E12-97F458268614}">
  <sheetPr>
    <tabColor rgb="FFFF0000"/>
  </sheetPr>
  <dimension ref="A1:W42"/>
  <sheetViews>
    <sheetView topLeftCell="A8" zoomScale="91" zoomScaleNormal="91" zoomScalePageLayoutView="85" workbookViewId="0">
      <selection activeCell="X17" sqref="X17"/>
    </sheetView>
  </sheetViews>
  <sheetFormatPr defaultRowHeight="15.75" x14ac:dyDescent="0.25"/>
  <cols>
    <col min="1" max="1" width="29.5703125" style="33" customWidth="1"/>
    <col min="2" max="16384" width="9.140625" style="33"/>
  </cols>
  <sheetData>
    <row r="1" spans="1:20" ht="18.75" x14ac:dyDescent="0.3">
      <c r="A1" s="57"/>
    </row>
    <row r="3" spans="1:20" s="143" customFormat="1" ht="18.75" x14ac:dyDescent="0.3">
      <c r="A3" s="143" t="s">
        <v>358</v>
      </c>
    </row>
    <row r="5" spans="1:20" x14ac:dyDescent="0.25">
      <c r="A5" s="34" t="s">
        <v>322</v>
      </c>
    </row>
    <row r="6" spans="1:20" x14ac:dyDescent="0.25">
      <c r="A6" s="34"/>
    </row>
    <row r="7" spans="1:20" x14ac:dyDescent="0.25">
      <c r="A7" s="45" t="s">
        <v>277</v>
      </c>
      <c r="B7" s="36"/>
      <c r="C7" s="36"/>
      <c r="D7" s="36"/>
      <c r="E7" s="36"/>
    </row>
    <row r="8" spans="1:20" ht="37.5" customHeight="1" x14ac:dyDescent="0.25">
      <c r="A8" s="50" t="s">
        <v>231</v>
      </c>
      <c r="B8" s="144" t="s">
        <v>263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</row>
    <row r="9" spans="1:20" ht="37.5" customHeight="1" x14ac:dyDescent="0.25">
      <c r="A9" s="51" t="s">
        <v>4</v>
      </c>
      <c r="B9" s="145" t="s">
        <v>306</v>
      </c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</row>
    <row r="10" spans="1:20" ht="32.25" customHeight="1" x14ac:dyDescent="0.25">
      <c r="A10" s="51" t="s">
        <v>5</v>
      </c>
      <c r="B10" s="145" t="s">
        <v>266</v>
      </c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</row>
    <row r="11" spans="1:20" x14ac:dyDescent="0.25">
      <c r="A11" s="50" t="s">
        <v>2</v>
      </c>
      <c r="B11" s="144" t="s">
        <v>264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</row>
    <row r="12" spans="1:20" x14ac:dyDescent="0.25">
      <c r="A12" s="50" t="s">
        <v>3</v>
      </c>
      <c r="B12" s="144" t="s">
        <v>265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35"/>
    </row>
    <row r="13" spans="1:20" x14ac:dyDescent="0.25">
      <c r="A13" s="36"/>
      <c r="B13" s="36"/>
      <c r="C13" s="36"/>
      <c r="D13" s="36"/>
      <c r="E13" s="36"/>
    </row>
    <row r="14" spans="1:20" x14ac:dyDescent="0.25">
      <c r="A14" s="45" t="s">
        <v>267</v>
      </c>
      <c r="B14" s="36"/>
      <c r="C14" s="36"/>
      <c r="D14" s="36"/>
      <c r="E14" s="36"/>
    </row>
    <row r="15" spans="1:20" ht="48" customHeight="1" x14ac:dyDescent="0.25">
      <c r="A15" s="48" t="s">
        <v>325</v>
      </c>
      <c r="B15" s="145" t="s">
        <v>326</v>
      </c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</row>
    <row r="16" spans="1:20" ht="30.75" customHeight="1" x14ac:dyDescent="0.25">
      <c r="A16" s="48" t="s">
        <v>262</v>
      </c>
      <c r="B16" s="145" t="s">
        <v>275</v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23" ht="33.75" customHeight="1" x14ac:dyDescent="0.25">
      <c r="A17" s="48" t="s">
        <v>316</v>
      </c>
      <c r="B17" s="145" t="s">
        <v>276</v>
      </c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</row>
    <row r="18" spans="1:23" x14ac:dyDescent="0.25">
      <c r="A18" s="48" t="s">
        <v>10</v>
      </c>
      <c r="B18" s="145" t="s">
        <v>268</v>
      </c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</row>
    <row r="19" spans="1:23" ht="48.75" customHeight="1" x14ac:dyDescent="0.25">
      <c r="A19" s="49" t="s">
        <v>317</v>
      </c>
      <c r="B19" s="145" t="s">
        <v>269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  <c r="S19" s="145"/>
    </row>
    <row r="20" spans="1:23" ht="54" customHeight="1" x14ac:dyDescent="0.25">
      <c r="A20" s="48" t="s">
        <v>327</v>
      </c>
      <c r="B20" s="147" t="s">
        <v>354</v>
      </c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36"/>
      <c r="U20" s="36"/>
      <c r="V20" s="36"/>
      <c r="W20" s="36"/>
    </row>
    <row r="21" spans="1:23" ht="63" x14ac:dyDescent="0.25">
      <c r="A21" s="48" t="s">
        <v>308</v>
      </c>
      <c r="B21" s="145" t="s">
        <v>357</v>
      </c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3" spans="1:23" ht="15" customHeight="1" x14ac:dyDescent="0.25">
      <c r="A23" s="146" t="s">
        <v>274</v>
      </c>
      <c r="B23" s="146"/>
      <c r="C23" s="146"/>
      <c r="D23" s="146"/>
      <c r="E23" s="146"/>
      <c r="F23" s="146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23" ht="36.75" customHeight="1" x14ac:dyDescent="0.25">
      <c r="A24" s="46" t="s">
        <v>8</v>
      </c>
      <c r="B24" s="145" t="s">
        <v>310</v>
      </c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</row>
    <row r="25" spans="1:23" ht="47.25" x14ac:dyDescent="0.25">
      <c r="A25" s="47" t="s">
        <v>315</v>
      </c>
      <c r="B25" s="145" t="s">
        <v>328</v>
      </c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</row>
    <row r="26" spans="1:23" ht="31.5" customHeight="1" x14ac:dyDescent="0.25">
      <c r="A26" s="47" t="s">
        <v>230</v>
      </c>
      <c r="B26" s="145" t="s">
        <v>278</v>
      </c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/>
      <c r="Q26" s="145"/>
      <c r="R26" s="145"/>
      <c r="S26" s="145"/>
    </row>
    <row r="27" spans="1:23" ht="46.5" customHeight="1" x14ac:dyDescent="0.25">
      <c r="A27" s="47" t="s">
        <v>271</v>
      </c>
      <c r="B27" s="145" t="s">
        <v>270</v>
      </c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/>
      <c r="Q27" s="145"/>
      <c r="R27" s="145"/>
      <c r="S27" s="145"/>
    </row>
    <row r="28" spans="1:23" ht="47.25" x14ac:dyDescent="0.25">
      <c r="A28" s="47" t="s">
        <v>272</v>
      </c>
      <c r="B28" s="145" t="s">
        <v>311</v>
      </c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/>
      <c r="Q28" s="145"/>
      <c r="R28" s="145"/>
      <c r="S28" s="145"/>
    </row>
    <row r="29" spans="1:23" x14ac:dyDescent="0.25">
      <c r="A29" s="47" t="s">
        <v>305</v>
      </c>
      <c r="B29" s="151" t="s">
        <v>312</v>
      </c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</row>
    <row r="30" spans="1:23" x14ac:dyDescent="0.25">
      <c r="A30" s="47" t="s">
        <v>11</v>
      </c>
      <c r="B30" s="151" t="s">
        <v>313</v>
      </c>
      <c r="C30" s="151"/>
      <c r="D30" s="151"/>
      <c r="E30" s="151"/>
      <c r="F30" s="151"/>
      <c r="G30" s="151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</row>
    <row r="31" spans="1:23" ht="47.25" x14ac:dyDescent="0.25">
      <c r="A31" s="47" t="s">
        <v>304</v>
      </c>
      <c r="B31" s="151" t="s">
        <v>314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</row>
    <row r="32" spans="1:23" ht="78.75" x14ac:dyDescent="0.25">
      <c r="A32" s="47" t="s">
        <v>329</v>
      </c>
      <c r="B32" s="145" t="s">
        <v>356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</row>
    <row r="34" spans="1:19" x14ac:dyDescent="0.25">
      <c r="A34" s="52" t="s">
        <v>254</v>
      </c>
      <c r="B34" s="144" t="s">
        <v>279</v>
      </c>
      <c r="C34" s="144"/>
      <c r="D34" s="144"/>
      <c r="E34" s="144"/>
      <c r="F34" s="144"/>
      <c r="G34" s="144"/>
      <c r="H34" s="144"/>
      <c r="I34" s="144"/>
      <c r="J34" s="144"/>
      <c r="K34" s="144"/>
      <c r="L34" s="144"/>
      <c r="M34" s="144"/>
      <c r="N34" s="144"/>
      <c r="O34" s="144"/>
      <c r="P34" s="144"/>
      <c r="Q34" s="144"/>
      <c r="R34" s="144"/>
      <c r="S34" s="144"/>
    </row>
    <row r="36" spans="1:19" s="36" customFormat="1" ht="36" customHeight="1" x14ac:dyDescent="0.25">
      <c r="A36" s="152" t="s">
        <v>331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</row>
    <row r="38" spans="1:19" x14ac:dyDescent="0.25">
      <c r="A38" s="37" t="s">
        <v>281</v>
      </c>
    </row>
    <row r="39" spans="1:19" x14ac:dyDescent="0.25">
      <c r="A39" s="153" t="s">
        <v>318</v>
      </c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</row>
    <row r="40" spans="1:19" ht="52.5" customHeight="1" x14ac:dyDescent="0.25">
      <c r="A40" s="153" t="s">
        <v>359</v>
      </c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</row>
    <row r="41" spans="1:19" ht="23.25" customHeight="1" x14ac:dyDescent="0.25">
      <c r="A41" s="153" t="s">
        <v>280</v>
      </c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</row>
    <row r="42" spans="1:19" ht="51" customHeight="1" x14ac:dyDescent="0.25">
      <c r="A42" s="148" t="s">
        <v>355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49"/>
      <c r="L42" s="149"/>
      <c r="M42" s="149"/>
      <c r="N42" s="149"/>
      <c r="O42" s="149"/>
      <c r="P42" s="149"/>
      <c r="Q42" s="149"/>
      <c r="R42" s="149"/>
      <c r="S42" s="150"/>
    </row>
  </sheetData>
  <mergeCells count="28">
    <mergeCell ref="A42:S42"/>
    <mergeCell ref="B28:S28"/>
    <mergeCell ref="B29:S29"/>
    <mergeCell ref="B30:S30"/>
    <mergeCell ref="B31:S31"/>
    <mergeCell ref="B32:S32"/>
    <mergeCell ref="B34:S34"/>
    <mergeCell ref="A36:S36"/>
    <mergeCell ref="A39:S39"/>
    <mergeCell ref="A40:S40"/>
    <mergeCell ref="A41:S41"/>
    <mergeCell ref="B27:S27"/>
    <mergeCell ref="B15:S15"/>
    <mergeCell ref="B16:S16"/>
    <mergeCell ref="B17:S17"/>
    <mergeCell ref="B18:S18"/>
    <mergeCell ref="B19:S19"/>
    <mergeCell ref="A23:S23"/>
    <mergeCell ref="B20:S20"/>
    <mergeCell ref="B21:S21"/>
    <mergeCell ref="B24:S24"/>
    <mergeCell ref="B25:S25"/>
    <mergeCell ref="B26:S26"/>
    <mergeCell ref="B8:S8"/>
    <mergeCell ref="B9:S9"/>
    <mergeCell ref="B11:S11"/>
    <mergeCell ref="B10:S10"/>
    <mergeCell ref="B12:S12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4217E-BC0C-40F4-9393-BDD3CC97DCF2}">
  <dimension ref="A1:X73"/>
  <sheetViews>
    <sheetView tabSelected="1" view="pageBreakPreview" zoomScale="71" zoomScaleNormal="85" zoomScaleSheetLayoutView="71" workbookViewId="0">
      <selection activeCell="B5" sqref="B5"/>
    </sheetView>
  </sheetViews>
  <sheetFormatPr defaultRowHeight="15" x14ac:dyDescent="0.25"/>
  <cols>
    <col min="1" max="1" width="5.28515625" style="12" customWidth="1"/>
    <col min="2" max="2" width="22.7109375" style="8" customWidth="1"/>
    <col min="3" max="3" width="21.7109375" style="44" customWidth="1"/>
    <col min="4" max="4" width="22" style="44" customWidth="1"/>
    <col min="5" max="5" width="25.140625" style="8" customWidth="1"/>
    <col min="6" max="6" width="17.28515625" style="8" customWidth="1"/>
    <col min="7" max="7" width="19.5703125" style="8" customWidth="1"/>
    <col min="8" max="8" width="24.7109375" style="8" customWidth="1"/>
    <col min="9" max="9" width="22.140625" style="8" customWidth="1"/>
    <col min="10" max="10" width="11.28515625" style="8" customWidth="1"/>
    <col min="11" max="11" width="20" style="8" customWidth="1"/>
    <col min="12" max="12" width="22.140625" style="8" customWidth="1"/>
    <col min="13" max="13" width="21.140625" style="8" customWidth="1"/>
    <col min="14" max="14" width="16.7109375" style="8" customWidth="1"/>
    <col min="15" max="15" width="18.42578125" style="8" customWidth="1"/>
    <col min="16" max="16" width="19" style="8" customWidth="1"/>
    <col min="17" max="17" width="18" style="8" customWidth="1"/>
    <col min="18" max="18" width="17" style="8" customWidth="1"/>
    <col min="19" max="19" width="18.28515625" style="8" customWidth="1"/>
    <col min="20" max="20" width="17.5703125" style="8" customWidth="1"/>
    <col min="21" max="21" width="18.42578125" style="8" customWidth="1"/>
    <col min="22" max="22" width="23.5703125" style="8" customWidth="1"/>
    <col min="23" max="23" width="24" style="8" customWidth="1"/>
    <col min="24" max="24" width="9.140625" style="21" hidden="1" customWidth="1"/>
    <col min="25" max="16384" width="9.140625" style="8"/>
  </cols>
  <sheetData>
    <row r="1" spans="1:24" ht="24.75" customHeight="1" x14ac:dyDescent="0.35">
      <c r="B1" s="62" t="s">
        <v>307</v>
      </c>
      <c r="C1" s="58"/>
      <c r="D1" s="58"/>
    </row>
    <row r="2" spans="1:24" ht="36.75" customHeight="1" thickBot="1" x14ac:dyDescent="0.45">
      <c r="B2" s="60" t="s">
        <v>255</v>
      </c>
      <c r="C2" s="175"/>
      <c r="D2" s="175"/>
      <c r="E2" s="175"/>
      <c r="F2" s="175"/>
      <c r="G2" s="175"/>
      <c r="H2" s="63" t="s">
        <v>323</v>
      </c>
    </row>
    <row r="3" spans="1:24" ht="45.75" customHeight="1" x14ac:dyDescent="0.25">
      <c r="B3" s="178" t="s">
        <v>1</v>
      </c>
      <c r="C3" s="179"/>
      <c r="D3" s="179"/>
      <c r="E3" s="179"/>
      <c r="F3" s="180"/>
      <c r="G3" s="168" t="s">
        <v>6</v>
      </c>
      <c r="H3" s="169"/>
      <c r="I3" s="169"/>
      <c r="J3" s="169"/>
      <c r="K3" s="169"/>
      <c r="L3" s="169"/>
      <c r="M3" s="170"/>
      <c r="N3" s="165" t="s">
        <v>12</v>
      </c>
      <c r="O3" s="166"/>
      <c r="P3" s="166"/>
      <c r="Q3" s="166"/>
      <c r="R3" s="166"/>
      <c r="S3" s="166"/>
      <c r="T3" s="166"/>
      <c r="U3" s="166"/>
      <c r="V3" s="167"/>
    </row>
    <row r="4" spans="1:24" ht="61.5" customHeight="1" thickBot="1" x14ac:dyDescent="0.3">
      <c r="B4" s="181"/>
      <c r="C4" s="182"/>
      <c r="D4" s="182"/>
      <c r="E4" s="182"/>
      <c r="F4" s="183"/>
      <c r="G4" s="157" t="s">
        <v>334</v>
      </c>
      <c r="H4" s="158"/>
      <c r="I4" s="158"/>
      <c r="J4" s="159"/>
      <c r="K4" s="163" t="s">
        <v>7</v>
      </c>
      <c r="L4" s="158"/>
      <c r="M4" s="164"/>
      <c r="N4" s="154" t="s">
        <v>333</v>
      </c>
      <c r="O4" s="155"/>
      <c r="P4" s="156"/>
      <c r="Q4" s="160" t="s">
        <v>273</v>
      </c>
      <c r="R4" s="171"/>
      <c r="S4" s="160" t="s">
        <v>229</v>
      </c>
      <c r="T4" s="161"/>
      <c r="U4" s="161"/>
      <c r="V4" s="162"/>
    </row>
    <row r="5" spans="1:24" ht="186.75" customHeight="1" x14ac:dyDescent="0.25">
      <c r="A5" s="64" t="s">
        <v>0</v>
      </c>
      <c r="B5" s="65" t="s">
        <v>360</v>
      </c>
      <c r="C5" s="66" t="s">
        <v>4</v>
      </c>
      <c r="D5" s="66" t="s">
        <v>5</v>
      </c>
      <c r="E5" s="67" t="s">
        <v>2</v>
      </c>
      <c r="F5" s="68" t="s">
        <v>3</v>
      </c>
      <c r="G5" s="69" t="s">
        <v>324</v>
      </c>
      <c r="H5" s="70" t="s">
        <v>286</v>
      </c>
      <c r="I5" s="70" t="s">
        <v>335</v>
      </c>
      <c r="J5" s="70" t="s">
        <v>10</v>
      </c>
      <c r="K5" s="71" t="s">
        <v>336</v>
      </c>
      <c r="L5" s="70" t="s">
        <v>338</v>
      </c>
      <c r="M5" s="72" t="s">
        <v>332</v>
      </c>
      <c r="N5" s="73" t="s">
        <v>8</v>
      </c>
      <c r="O5" s="74" t="s">
        <v>337</v>
      </c>
      <c r="P5" s="74" t="s">
        <v>230</v>
      </c>
      <c r="Q5" s="74" t="s">
        <v>271</v>
      </c>
      <c r="R5" s="74" t="s">
        <v>272</v>
      </c>
      <c r="S5" s="75" t="s">
        <v>305</v>
      </c>
      <c r="T5" s="74" t="s">
        <v>11</v>
      </c>
      <c r="U5" s="74" t="s">
        <v>304</v>
      </c>
      <c r="V5" s="76" t="s">
        <v>330</v>
      </c>
      <c r="W5" s="77" t="s">
        <v>256</v>
      </c>
    </row>
    <row r="6" spans="1:24" s="9" customFormat="1" ht="38.25" customHeight="1" x14ac:dyDescent="0.25">
      <c r="A6" s="64">
        <v>1</v>
      </c>
      <c r="B6" s="78"/>
      <c r="C6" s="79"/>
      <c r="D6" s="79"/>
      <c r="E6" s="94" t="s">
        <v>227</v>
      </c>
      <c r="F6" s="81" t="e">
        <f>VLOOKUP(E6,občine[],2,FALSE)</f>
        <v>#N/A</v>
      </c>
      <c r="G6" s="82"/>
      <c r="H6" s="83"/>
      <c r="I6" s="83"/>
      <c r="J6" s="84">
        <f>G6+H6+I6</f>
        <v>0</v>
      </c>
      <c r="K6" s="80"/>
      <c r="L6" s="80"/>
      <c r="M6" s="86"/>
      <c r="N6" s="78" t="s">
        <v>227</v>
      </c>
      <c r="O6" s="80"/>
      <c r="P6" s="87" t="e">
        <f t="shared" ref="P6:P37" si="0">O6/K6*100</f>
        <v>#DIV/0!</v>
      </c>
      <c r="Q6" s="80" t="s">
        <v>227</v>
      </c>
      <c r="R6" s="80" t="s">
        <v>227</v>
      </c>
      <c r="S6" s="80"/>
      <c r="T6" s="80"/>
      <c r="U6" s="80"/>
      <c r="V6" s="85"/>
      <c r="W6" s="80"/>
      <c r="X6" s="10" t="s">
        <v>228</v>
      </c>
    </row>
    <row r="7" spans="1:24" ht="37.5" x14ac:dyDescent="0.25">
      <c r="A7" s="64">
        <v>2</v>
      </c>
      <c r="B7" s="78"/>
      <c r="C7" s="79"/>
      <c r="D7" s="79"/>
      <c r="E7" s="94" t="s">
        <v>227</v>
      </c>
      <c r="F7" s="81" t="e">
        <f>VLOOKUP(E7,občine[],2,FALSE)</f>
        <v>#N/A</v>
      </c>
      <c r="G7" s="82"/>
      <c r="H7" s="83"/>
      <c r="I7" s="83"/>
      <c r="J7" s="84">
        <f t="shared" ref="J7:J65" si="1">G7+H7+I7</f>
        <v>0</v>
      </c>
      <c r="K7" s="80"/>
      <c r="L7" s="80"/>
      <c r="M7" s="86"/>
      <c r="N7" s="78" t="s">
        <v>227</v>
      </c>
      <c r="O7" s="80"/>
      <c r="P7" s="87" t="e">
        <f t="shared" si="0"/>
        <v>#DIV/0!</v>
      </c>
      <c r="Q7" s="80" t="s">
        <v>227</v>
      </c>
      <c r="R7" s="80" t="s">
        <v>227</v>
      </c>
      <c r="S7" s="80"/>
      <c r="T7" s="80"/>
      <c r="U7" s="80"/>
      <c r="V7" s="85"/>
      <c r="W7" s="80"/>
      <c r="X7" s="10" t="s">
        <v>228</v>
      </c>
    </row>
    <row r="8" spans="1:24" ht="37.5" x14ac:dyDescent="0.25">
      <c r="A8" s="64">
        <v>3</v>
      </c>
      <c r="B8" s="78"/>
      <c r="C8" s="79"/>
      <c r="D8" s="79"/>
      <c r="E8" s="94" t="s">
        <v>227</v>
      </c>
      <c r="F8" s="81" t="e">
        <f>VLOOKUP(E8,občine[],2,FALSE)</f>
        <v>#N/A</v>
      </c>
      <c r="G8" s="82"/>
      <c r="H8" s="83"/>
      <c r="I8" s="83"/>
      <c r="J8" s="84">
        <f t="shared" si="1"/>
        <v>0</v>
      </c>
      <c r="K8" s="80"/>
      <c r="L8" s="80"/>
      <c r="M8" s="86"/>
      <c r="N8" s="78" t="s">
        <v>227</v>
      </c>
      <c r="O8" s="80"/>
      <c r="P8" s="87" t="e">
        <f t="shared" si="0"/>
        <v>#DIV/0!</v>
      </c>
      <c r="Q8" s="80" t="s">
        <v>227</v>
      </c>
      <c r="R8" s="80" t="s">
        <v>227</v>
      </c>
      <c r="S8" s="80"/>
      <c r="T8" s="80"/>
      <c r="U8" s="80"/>
      <c r="V8" s="85"/>
      <c r="W8" s="80"/>
      <c r="X8" s="10" t="s">
        <v>228</v>
      </c>
    </row>
    <row r="9" spans="1:24" ht="37.5" x14ac:dyDescent="0.25">
      <c r="A9" s="64">
        <v>4</v>
      </c>
      <c r="B9" s="78"/>
      <c r="C9" s="79"/>
      <c r="D9" s="79"/>
      <c r="E9" s="94" t="s">
        <v>227</v>
      </c>
      <c r="F9" s="81" t="e">
        <f>VLOOKUP(E9,občine[],2,FALSE)</f>
        <v>#N/A</v>
      </c>
      <c r="G9" s="82"/>
      <c r="H9" s="83"/>
      <c r="I9" s="83"/>
      <c r="J9" s="84">
        <f t="shared" si="1"/>
        <v>0</v>
      </c>
      <c r="K9" s="80"/>
      <c r="L9" s="80"/>
      <c r="M9" s="86"/>
      <c r="N9" s="78" t="s">
        <v>227</v>
      </c>
      <c r="O9" s="80"/>
      <c r="P9" s="87" t="e">
        <f t="shared" si="0"/>
        <v>#DIV/0!</v>
      </c>
      <c r="Q9" s="80" t="s">
        <v>227</v>
      </c>
      <c r="R9" s="80" t="s">
        <v>227</v>
      </c>
      <c r="S9" s="80"/>
      <c r="T9" s="80"/>
      <c r="U9" s="80"/>
      <c r="V9" s="85"/>
      <c r="W9" s="80"/>
      <c r="X9" s="10" t="s">
        <v>228</v>
      </c>
    </row>
    <row r="10" spans="1:24" ht="37.5" x14ac:dyDescent="0.25">
      <c r="A10" s="64">
        <v>5</v>
      </c>
      <c r="B10" s="78"/>
      <c r="C10" s="79"/>
      <c r="D10" s="79"/>
      <c r="E10" s="94" t="s">
        <v>227</v>
      </c>
      <c r="F10" s="81" t="e">
        <f>VLOOKUP(E10,občine[],2,FALSE)</f>
        <v>#N/A</v>
      </c>
      <c r="G10" s="82"/>
      <c r="H10" s="83"/>
      <c r="I10" s="83"/>
      <c r="J10" s="84">
        <f t="shared" si="1"/>
        <v>0</v>
      </c>
      <c r="K10" s="80"/>
      <c r="L10" s="80"/>
      <c r="M10" s="86"/>
      <c r="N10" s="78" t="s">
        <v>227</v>
      </c>
      <c r="O10" s="80"/>
      <c r="P10" s="87" t="e">
        <f t="shared" si="0"/>
        <v>#DIV/0!</v>
      </c>
      <c r="Q10" s="80" t="s">
        <v>227</v>
      </c>
      <c r="R10" s="80" t="s">
        <v>227</v>
      </c>
      <c r="S10" s="80"/>
      <c r="T10" s="80"/>
      <c r="U10" s="80"/>
      <c r="V10" s="85"/>
      <c r="W10" s="80"/>
      <c r="X10" s="10" t="s">
        <v>228</v>
      </c>
    </row>
    <row r="11" spans="1:24" ht="37.5" x14ac:dyDescent="0.25">
      <c r="A11" s="64">
        <v>6</v>
      </c>
      <c r="B11" s="78"/>
      <c r="C11" s="79"/>
      <c r="D11" s="79"/>
      <c r="E11" s="94" t="s">
        <v>227</v>
      </c>
      <c r="F11" s="81" t="e">
        <f>VLOOKUP(E11,občine[],2,FALSE)</f>
        <v>#N/A</v>
      </c>
      <c r="G11" s="82"/>
      <c r="H11" s="83"/>
      <c r="I11" s="83"/>
      <c r="J11" s="84">
        <f t="shared" si="1"/>
        <v>0</v>
      </c>
      <c r="K11" s="80"/>
      <c r="L11" s="80"/>
      <c r="M11" s="86"/>
      <c r="N11" s="78" t="s">
        <v>227</v>
      </c>
      <c r="O11" s="80"/>
      <c r="P11" s="87" t="e">
        <f t="shared" si="0"/>
        <v>#DIV/0!</v>
      </c>
      <c r="Q11" s="80" t="s">
        <v>227</v>
      </c>
      <c r="R11" s="80" t="s">
        <v>227</v>
      </c>
      <c r="S11" s="80"/>
      <c r="T11" s="80"/>
      <c r="U11" s="80"/>
      <c r="V11" s="85"/>
      <c r="W11" s="80"/>
      <c r="X11" s="10" t="s">
        <v>228</v>
      </c>
    </row>
    <row r="12" spans="1:24" ht="37.5" x14ac:dyDescent="0.25">
      <c r="A12" s="64">
        <v>7</v>
      </c>
      <c r="B12" s="78"/>
      <c r="C12" s="79"/>
      <c r="D12" s="79"/>
      <c r="E12" s="94" t="s">
        <v>227</v>
      </c>
      <c r="F12" s="81" t="e">
        <f>VLOOKUP(E12,občine[],2,FALSE)</f>
        <v>#N/A</v>
      </c>
      <c r="G12" s="82"/>
      <c r="H12" s="83"/>
      <c r="I12" s="83"/>
      <c r="J12" s="84">
        <f t="shared" si="1"/>
        <v>0</v>
      </c>
      <c r="K12" s="80"/>
      <c r="L12" s="80"/>
      <c r="M12" s="86"/>
      <c r="N12" s="78" t="s">
        <v>227</v>
      </c>
      <c r="O12" s="80"/>
      <c r="P12" s="87" t="e">
        <f t="shared" si="0"/>
        <v>#DIV/0!</v>
      </c>
      <c r="Q12" s="80" t="s">
        <v>227</v>
      </c>
      <c r="R12" s="80" t="s">
        <v>227</v>
      </c>
      <c r="S12" s="80"/>
      <c r="T12" s="80"/>
      <c r="U12" s="80"/>
      <c r="V12" s="85"/>
      <c r="W12" s="80"/>
      <c r="X12" s="10" t="s">
        <v>228</v>
      </c>
    </row>
    <row r="13" spans="1:24" ht="37.5" x14ac:dyDescent="0.25">
      <c r="A13" s="64">
        <v>8</v>
      </c>
      <c r="B13" s="78"/>
      <c r="C13" s="79"/>
      <c r="D13" s="79"/>
      <c r="E13" s="94" t="s">
        <v>227</v>
      </c>
      <c r="F13" s="81" t="e">
        <f>VLOOKUP(E13,občine[],2,FALSE)</f>
        <v>#N/A</v>
      </c>
      <c r="G13" s="82"/>
      <c r="H13" s="83"/>
      <c r="I13" s="83"/>
      <c r="J13" s="84">
        <f t="shared" si="1"/>
        <v>0</v>
      </c>
      <c r="K13" s="80"/>
      <c r="L13" s="80"/>
      <c r="M13" s="86"/>
      <c r="N13" s="78" t="s">
        <v>227</v>
      </c>
      <c r="O13" s="80"/>
      <c r="P13" s="87" t="e">
        <f t="shared" si="0"/>
        <v>#DIV/0!</v>
      </c>
      <c r="Q13" s="80" t="s">
        <v>227</v>
      </c>
      <c r="R13" s="80" t="s">
        <v>227</v>
      </c>
      <c r="S13" s="80"/>
      <c r="T13" s="80"/>
      <c r="U13" s="80"/>
      <c r="V13" s="85"/>
      <c r="W13" s="80"/>
      <c r="X13" s="10" t="s">
        <v>228</v>
      </c>
    </row>
    <row r="14" spans="1:24" ht="37.5" x14ac:dyDescent="0.25">
      <c r="A14" s="64">
        <v>9</v>
      </c>
      <c r="B14" s="78"/>
      <c r="C14" s="79"/>
      <c r="D14" s="79"/>
      <c r="E14" s="94" t="s">
        <v>227</v>
      </c>
      <c r="F14" s="81" t="e">
        <f>VLOOKUP(E14,občine[],2,FALSE)</f>
        <v>#N/A</v>
      </c>
      <c r="G14" s="82"/>
      <c r="H14" s="83"/>
      <c r="I14" s="83"/>
      <c r="J14" s="84">
        <f t="shared" si="1"/>
        <v>0</v>
      </c>
      <c r="K14" s="80"/>
      <c r="L14" s="80"/>
      <c r="M14" s="86"/>
      <c r="N14" s="78" t="s">
        <v>227</v>
      </c>
      <c r="O14" s="80"/>
      <c r="P14" s="87" t="e">
        <f t="shared" si="0"/>
        <v>#DIV/0!</v>
      </c>
      <c r="Q14" s="80" t="s">
        <v>227</v>
      </c>
      <c r="R14" s="80" t="s">
        <v>227</v>
      </c>
      <c r="S14" s="80"/>
      <c r="T14" s="80"/>
      <c r="U14" s="80"/>
      <c r="V14" s="85"/>
      <c r="W14" s="80"/>
      <c r="X14" s="10" t="s">
        <v>228</v>
      </c>
    </row>
    <row r="15" spans="1:24" ht="37.5" x14ac:dyDescent="0.25">
      <c r="A15" s="64">
        <v>10</v>
      </c>
      <c r="B15" s="78"/>
      <c r="C15" s="79"/>
      <c r="D15" s="79"/>
      <c r="E15" s="94" t="s">
        <v>227</v>
      </c>
      <c r="F15" s="81" t="e">
        <f>VLOOKUP(E15,občine[],2,FALSE)</f>
        <v>#N/A</v>
      </c>
      <c r="G15" s="82"/>
      <c r="H15" s="83"/>
      <c r="I15" s="83"/>
      <c r="J15" s="84">
        <f t="shared" si="1"/>
        <v>0</v>
      </c>
      <c r="K15" s="80"/>
      <c r="L15" s="80"/>
      <c r="M15" s="86"/>
      <c r="N15" s="78" t="s">
        <v>227</v>
      </c>
      <c r="O15" s="80"/>
      <c r="P15" s="87" t="e">
        <f t="shared" si="0"/>
        <v>#DIV/0!</v>
      </c>
      <c r="Q15" s="80" t="s">
        <v>227</v>
      </c>
      <c r="R15" s="80" t="s">
        <v>227</v>
      </c>
      <c r="S15" s="80"/>
      <c r="T15" s="80"/>
      <c r="U15" s="80"/>
      <c r="V15" s="85"/>
      <c r="W15" s="80"/>
      <c r="X15" s="10" t="s">
        <v>228</v>
      </c>
    </row>
    <row r="16" spans="1:24" ht="37.5" x14ac:dyDescent="0.25">
      <c r="A16" s="64">
        <v>11</v>
      </c>
      <c r="B16" s="78"/>
      <c r="C16" s="79"/>
      <c r="D16" s="79"/>
      <c r="E16" s="94" t="s">
        <v>227</v>
      </c>
      <c r="F16" s="81" t="e">
        <f>VLOOKUP(E16,občine[],2,FALSE)</f>
        <v>#N/A</v>
      </c>
      <c r="G16" s="82"/>
      <c r="H16" s="83"/>
      <c r="I16" s="83"/>
      <c r="J16" s="84">
        <f t="shared" si="1"/>
        <v>0</v>
      </c>
      <c r="K16" s="80"/>
      <c r="L16" s="80"/>
      <c r="M16" s="86"/>
      <c r="N16" s="78" t="s">
        <v>227</v>
      </c>
      <c r="O16" s="80"/>
      <c r="P16" s="87" t="e">
        <f t="shared" si="0"/>
        <v>#DIV/0!</v>
      </c>
      <c r="Q16" s="80" t="s">
        <v>227</v>
      </c>
      <c r="R16" s="80" t="s">
        <v>227</v>
      </c>
      <c r="S16" s="80"/>
      <c r="T16" s="80"/>
      <c r="U16" s="80"/>
      <c r="V16" s="85"/>
      <c r="W16" s="80"/>
      <c r="X16" s="10" t="s">
        <v>228</v>
      </c>
    </row>
    <row r="17" spans="1:24" ht="37.5" x14ac:dyDescent="0.25">
      <c r="A17" s="64">
        <v>12</v>
      </c>
      <c r="B17" s="78"/>
      <c r="C17" s="79"/>
      <c r="D17" s="79"/>
      <c r="E17" s="94" t="s">
        <v>227</v>
      </c>
      <c r="F17" s="81" t="e">
        <f>VLOOKUP(E17,občine[],2,FALSE)</f>
        <v>#N/A</v>
      </c>
      <c r="G17" s="82"/>
      <c r="H17" s="83"/>
      <c r="I17" s="83"/>
      <c r="J17" s="84">
        <f t="shared" si="1"/>
        <v>0</v>
      </c>
      <c r="K17" s="80"/>
      <c r="L17" s="80"/>
      <c r="M17" s="86"/>
      <c r="N17" s="78" t="s">
        <v>227</v>
      </c>
      <c r="O17" s="80"/>
      <c r="P17" s="87" t="e">
        <f t="shared" si="0"/>
        <v>#DIV/0!</v>
      </c>
      <c r="Q17" s="80" t="s">
        <v>227</v>
      </c>
      <c r="R17" s="80" t="s">
        <v>227</v>
      </c>
      <c r="S17" s="80"/>
      <c r="T17" s="80"/>
      <c r="U17" s="80"/>
      <c r="V17" s="85"/>
      <c r="W17" s="80"/>
      <c r="X17" s="10" t="s">
        <v>228</v>
      </c>
    </row>
    <row r="18" spans="1:24" ht="37.5" x14ac:dyDescent="0.25">
      <c r="A18" s="64">
        <v>13</v>
      </c>
      <c r="B18" s="78"/>
      <c r="C18" s="79"/>
      <c r="D18" s="79"/>
      <c r="E18" s="94" t="s">
        <v>227</v>
      </c>
      <c r="F18" s="81" t="e">
        <f>VLOOKUP(E18,občine[],2,FALSE)</f>
        <v>#N/A</v>
      </c>
      <c r="G18" s="82"/>
      <c r="H18" s="83"/>
      <c r="I18" s="83"/>
      <c r="J18" s="84">
        <f t="shared" si="1"/>
        <v>0</v>
      </c>
      <c r="K18" s="80"/>
      <c r="L18" s="80"/>
      <c r="M18" s="86"/>
      <c r="N18" s="78" t="s">
        <v>227</v>
      </c>
      <c r="O18" s="80"/>
      <c r="P18" s="87" t="e">
        <f t="shared" si="0"/>
        <v>#DIV/0!</v>
      </c>
      <c r="Q18" s="80" t="s">
        <v>227</v>
      </c>
      <c r="R18" s="80" t="s">
        <v>227</v>
      </c>
      <c r="S18" s="80"/>
      <c r="T18" s="80"/>
      <c r="U18" s="80"/>
      <c r="V18" s="85"/>
      <c r="W18" s="80"/>
      <c r="X18" s="10" t="s">
        <v>228</v>
      </c>
    </row>
    <row r="19" spans="1:24" ht="37.5" x14ac:dyDescent="0.25">
      <c r="A19" s="64">
        <v>14</v>
      </c>
      <c r="B19" s="78"/>
      <c r="C19" s="79"/>
      <c r="D19" s="79"/>
      <c r="E19" s="94" t="s">
        <v>227</v>
      </c>
      <c r="F19" s="81" t="e">
        <f>VLOOKUP(E19,občine[],2,FALSE)</f>
        <v>#N/A</v>
      </c>
      <c r="G19" s="82"/>
      <c r="H19" s="83"/>
      <c r="I19" s="83"/>
      <c r="J19" s="84">
        <f t="shared" si="1"/>
        <v>0</v>
      </c>
      <c r="K19" s="80"/>
      <c r="L19" s="80"/>
      <c r="M19" s="86"/>
      <c r="N19" s="78" t="s">
        <v>227</v>
      </c>
      <c r="O19" s="80"/>
      <c r="P19" s="87" t="e">
        <f t="shared" si="0"/>
        <v>#DIV/0!</v>
      </c>
      <c r="Q19" s="80" t="s">
        <v>227</v>
      </c>
      <c r="R19" s="80" t="s">
        <v>227</v>
      </c>
      <c r="S19" s="80"/>
      <c r="T19" s="80"/>
      <c r="U19" s="80"/>
      <c r="V19" s="85"/>
      <c r="W19" s="80"/>
      <c r="X19" s="10" t="s">
        <v>228</v>
      </c>
    </row>
    <row r="20" spans="1:24" ht="37.5" x14ac:dyDescent="0.25">
      <c r="A20" s="64">
        <v>15</v>
      </c>
      <c r="B20" s="78"/>
      <c r="C20" s="79"/>
      <c r="D20" s="79"/>
      <c r="E20" s="94" t="s">
        <v>227</v>
      </c>
      <c r="F20" s="81" t="e">
        <f>VLOOKUP(E20,občine[],2,FALSE)</f>
        <v>#N/A</v>
      </c>
      <c r="G20" s="82"/>
      <c r="H20" s="83"/>
      <c r="I20" s="83"/>
      <c r="J20" s="84">
        <f t="shared" si="1"/>
        <v>0</v>
      </c>
      <c r="K20" s="80"/>
      <c r="L20" s="80"/>
      <c r="M20" s="86"/>
      <c r="N20" s="78" t="s">
        <v>227</v>
      </c>
      <c r="O20" s="80"/>
      <c r="P20" s="87" t="e">
        <f t="shared" si="0"/>
        <v>#DIV/0!</v>
      </c>
      <c r="Q20" s="80" t="s">
        <v>227</v>
      </c>
      <c r="R20" s="80" t="s">
        <v>227</v>
      </c>
      <c r="S20" s="80"/>
      <c r="T20" s="80"/>
      <c r="U20" s="80"/>
      <c r="V20" s="85"/>
      <c r="W20" s="80"/>
      <c r="X20" s="10" t="s">
        <v>228</v>
      </c>
    </row>
    <row r="21" spans="1:24" ht="37.5" x14ac:dyDescent="0.25">
      <c r="A21" s="64">
        <v>16</v>
      </c>
      <c r="B21" s="78"/>
      <c r="C21" s="79"/>
      <c r="D21" s="79"/>
      <c r="E21" s="94" t="s">
        <v>227</v>
      </c>
      <c r="F21" s="81" t="e">
        <f>VLOOKUP(E21,občine[],2,FALSE)</f>
        <v>#N/A</v>
      </c>
      <c r="G21" s="82"/>
      <c r="H21" s="83"/>
      <c r="I21" s="83"/>
      <c r="J21" s="84">
        <f t="shared" si="1"/>
        <v>0</v>
      </c>
      <c r="K21" s="80"/>
      <c r="L21" s="80"/>
      <c r="M21" s="86"/>
      <c r="N21" s="78" t="s">
        <v>227</v>
      </c>
      <c r="O21" s="80"/>
      <c r="P21" s="87" t="e">
        <f t="shared" si="0"/>
        <v>#DIV/0!</v>
      </c>
      <c r="Q21" s="80" t="s">
        <v>227</v>
      </c>
      <c r="R21" s="80" t="s">
        <v>227</v>
      </c>
      <c r="S21" s="80"/>
      <c r="T21" s="80"/>
      <c r="U21" s="80"/>
      <c r="V21" s="85"/>
      <c r="W21" s="80"/>
      <c r="X21" s="10" t="s">
        <v>228</v>
      </c>
    </row>
    <row r="22" spans="1:24" ht="37.5" x14ac:dyDescent="0.25">
      <c r="A22" s="64">
        <v>17</v>
      </c>
      <c r="B22" s="78"/>
      <c r="C22" s="79"/>
      <c r="D22" s="79"/>
      <c r="E22" s="94" t="s">
        <v>227</v>
      </c>
      <c r="F22" s="81" t="e">
        <f>VLOOKUP(E22,občine[],2,FALSE)</f>
        <v>#N/A</v>
      </c>
      <c r="G22" s="82"/>
      <c r="H22" s="83"/>
      <c r="I22" s="83"/>
      <c r="J22" s="84">
        <f t="shared" si="1"/>
        <v>0</v>
      </c>
      <c r="K22" s="80"/>
      <c r="L22" s="80"/>
      <c r="M22" s="86"/>
      <c r="N22" s="78" t="s">
        <v>227</v>
      </c>
      <c r="O22" s="80"/>
      <c r="P22" s="87" t="e">
        <f t="shared" si="0"/>
        <v>#DIV/0!</v>
      </c>
      <c r="Q22" s="80" t="s">
        <v>227</v>
      </c>
      <c r="R22" s="80" t="s">
        <v>227</v>
      </c>
      <c r="S22" s="80"/>
      <c r="T22" s="80"/>
      <c r="U22" s="80"/>
      <c r="V22" s="85"/>
      <c r="W22" s="80"/>
      <c r="X22" s="10" t="s">
        <v>228</v>
      </c>
    </row>
    <row r="23" spans="1:24" ht="37.5" x14ac:dyDescent="0.25">
      <c r="A23" s="64">
        <v>18</v>
      </c>
      <c r="B23" s="78"/>
      <c r="C23" s="79"/>
      <c r="D23" s="79"/>
      <c r="E23" s="94" t="s">
        <v>227</v>
      </c>
      <c r="F23" s="81" t="e">
        <f>VLOOKUP(E23,občine[],2,FALSE)</f>
        <v>#N/A</v>
      </c>
      <c r="G23" s="82"/>
      <c r="H23" s="83"/>
      <c r="I23" s="83"/>
      <c r="J23" s="84">
        <f t="shared" si="1"/>
        <v>0</v>
      </c>
      <c r="K23" s="80"/>
      <c r="L23" s="80"/>
      <c r="M23" s="86"/>
      <c r="N23" s="78" t="s">
        <v>227</v>
      </c>
      <c r="O23" s="80"/>
      <c r="P23" s="87" t="e">
        <f t="shared" si="0"/>
        <v>#DIV/0!</v>
      </c>
      <c r="Q23" s="80" t="s">
        <v>227</v>
      </c>
      <c r="R23" s="80" t="s">
        <v>227</v>
      </c>
      <c r="S23" s="80"/>
      <c r="T23" s="80"/>
      <c r="U23" s="80"/>
      <c r="V23" s="85"/>
      <c r="W23" s="80"/>
      <c r="X23" s="10" t="s">
        <v>228</v>
      </c>
    </row>
    <row r="24" spans="1:24" ht="37.5" x14ac:dyDescent="0.25">
      <c r="A24" s="64">
        <v>19</v>
      </c>
      <c r="B24" s="78"/>
      <c r="C24" s="79"/>
      <c r="D24" s="79"/>
      <c r="E24" s="94" t="s">
        <v>227</v>
      </c>
      <c r="F24" s="81" t="e">
        <f>VLOOKUP(E24,občine[],2,FALSE)</f>
        <v>#N/A</v>
      </c>
      <c r="G24" s="82"/>
      <c r="H24" s="83"/>
      <c r="I24" s="83"/>
      <c r="J24" s="84">
        <f t="shared" si="1"/>
        <v>0</v>
      </c>
      <c r="K24" s="80"/>
      <c r="L24" s="80"/>
      <c r="M24" s="86"/>
      <c r="N24" s="78" t="s">
        <v>227</v>
      </c>
      <c r="O24" s="80"/>
      <c r="P24" s="87" t="e">
        <f t="shared" si="0"/>
        <v>#DIV/0!</v>
      </c>
      <c r="Q24" s="80" t="s">
        <v>227</v>
      </c>
      <c r="R24" s="80" t="s">
        <v>227</v>
      </c>
      <c r="S24" s="80"/>
      <c r="T24" s="80"/>
      <c r="U24" s="80"/>
      <c r="V24" s="85"/>
      <c r="W24" s="80"/>
      <c r="X24" s="10" t="s">
        <v>228</v>
      </c>
    </row>
    <row r="25" spans="1:24" ht="37.5" x14ac:dyDescent="0.25">
      <c r="A25" s="64">
        <v>20</v>
      </c>
      <c r="B25" s="78"/>
      <c r="C25" s="79"/>
      <c r="D25" s="79"/>
      <c r="E25" s="94" t="s">
        <v>227</v>
      </c>
      <c r="F25" s="81" t="e">
        <f>VLOOKUP(E25,občine[],2,FALSE)</f>
        <v>#N/A</v>
      </c>
      <c r="G25" s="82"/>
      <c r="H25" s="83"/>
      <c r="I25" s="83"/>
      <c r="J25" s="84">
        <f t="shared" si="1"/>
        <v>0</v>
      </c>
      <c r="K25" s="80"/>
      <c r="L25" s="80"/>
      <c r="M25" s="86"/>
      <c r="N25" s="78" t="s">
        <v>227</v>
      </c>
      <c r="O25" s="80"/>
      <c r="P25" s="87" t="e">
        <f t="shared" si="0"/>
        <v>#DIV/0!</v>
      </c>
      <c r="Q25" s="80" t="s">
        <v>227</v>
      </c>
      <c r="R25" s="80" t="s">
        <v>227</v>
      </c>
      <c r="S25" s="80"/>
      <c r="T25" s="80"/>
      <c r="U25" s="80"/>
      <c r="V25" s="85"/>
      <c r="W25" s="80"/>
      <c r="X25" s="10" t="s">
        <v>228</v>
      </c>
    </row>
    <row r="26" spans="1:24" ht="37.5" x14ac:dyDescent="0.25">
      <c r="A26" s="64">
        <v>21</v>
      </c>
      <c r="B26" s="78"/>
      <c r="C26" s="79"/>
      <c r="D26" s="79"/>
      <c r="E26" s="94" t="s">
        <v>227</v>
      </c>
      <c r="F26" s="81" t="e">
        <f>VLOOKUP(E26,občine[],2,FALSE)</f>
        <v>#N/A</v>
      </c>
      <c r="G26" s="82"/>
      <c r="H26" s="83"/>
      <c r="I26" s="83"/>
      <c r="J26" s="84">
        <f t="shared" si="1"/>
        <v>0</v>
      </c>
      <c r="K26" s="80"/>
      <c r="L26" s="80"/>
      <c r="M26" s="86"/>
      <c r="N26" s="78" t="s">
        <v>227</v>
      </c>
      <c r="O26" s="80"/>
      <c r="P26" s="87" t="e">
        <f t="shared" si="0"/>
        <v>#DIV/0!</v>
      </c>
      <c r="Q26" s="80" t="s">
        <v>227</v>
      </c>
      <c r="R26" s="80" t="s">
        <v>227</v>
      </c>
      <c r="S26" s="80"/>
      <c r="T26" s="80"/>
      <c r="U26" s="80"/>
      <c r="V26" s="85"/>
      <c r="W26" s="80"/>
      <c r="X26" s="10" t="s">
        <v>228</v>
      </c>
    </row>
    <row r="27" spans="1:24" ht="37.5" x14ac:dyDescent="0.25">
      <c r="A27" s="64">
        <v>22</v>
      </c>
      <c r="B27" s="78"/>
      <c r="C27" s="79"/>
      <c r="D27" s="79"/>
      <c r="E27" s="94" t="s">
        <v>227</v>
      </c>
      <c r="F27" s="81" t="e">
        <f>VLOOKUP(E27,občine[],2,FALSE)</f>
        <v>#N/A</v>
      </c>
      <c r="G27" s="82"/>
      <c r="H27" s="83"/>
      <c r="I27" s="83"/>
      <c r="J27" s="84">
        <f t="shared" si="1"/>
        <v>0</v>
      </c>
      <c r="K27" s="80"/>
      <c r="L27" s="80"/>
      <c r="M27" s="86"/>
      <c r="N27" s="78" t="s">
        <v>227</v>
      </c>
      <c r="O27" s="80"/>
      <c r="P27" s="87" t="e">
        <f t="shared" si="0"/>
        <v>#DIV/0!</v>
      </c>
      <c r="Q27" s="80" t="s">
        <v>227</v>
      </c>
      <c r="R27" s="80" t="s">
        <v>227</v>
      </c>
      <c r="S27" s="80"/>
      <c r="T27" s="80"/>
      <c r="U27" s="80"/>
      <c r="V27" s="85"/>
      <c r="W27" s="80"/>
      <c r="X27" s="10" t="s">
        <v>228</v>
      </c>
    </row>
    <row r="28" spans="1:24" ht="37.5" x14ac:dyDescent="0.25">
      <c r="A28" s="64">
        <v>23</v>
      </c>
      <c r="B28" s="78"/>
      <c r="C28" s="79"/>
      <c r="D28" s="79"/>
      <c r="E28" s="94" t="s">
        <v>227</v>
      </c>
      <c r="F28" s="81" t="e">
        <f>VLOOKUP(E28,občine[],2,FALSE)</f>
        <v>#N/A</v>
      </c>
      <c r="G28" s="82"/>
      <c r="H28" s="83"/>
      <c r="I28" s="83"/>
      <c r="J28" s="84">
        <f t="shared" si="1"/>
        <v>0</v>
      </c>
      <c r="K28" s="80"/>
      <c r="L28" s="80"/>
      <c r="M28" s="86"/>
      <c r="N28" s="78" t="s">
        <v>227</v>
      </c>
      <c r="O28" s="80"/>
      <c r="P28" s="87" t="e">
        <f t="shared" si="0"/>
        <v>#DIV/0!</v>
      </c>
      <c r="Q28" s="80" t="s">
        <v>227</v>
      </c>
      <c r="R28" s="80" t="s">
        <v>227</v>
      </c>
      <c r="S28" s="80"/>
      <c r="T28" s="80"/>
      <c r="U28" s="80"/>
      <c r="V28" s="85"/>
      <c r="W28" s="80"/>
      <c r="X28" s="10" t="s">
        <v>228</v>
      </c>
    </row>
    <row r="29" spans="1:24" ht="37.5" x14ac:dyDescent="0.25">
      <c r="A29" s="64">
        <v>24</v>
      </c>
      <c r="B29" s="78"/>
      <c r="C29" s="79"/>
      <c r="D29" s="79"/>
      <c r="E29" s="94" t="s">
        <v>227</v>
      </c>
      <c r="F29" s="81" t="e">
        <f>VLOOKUP(E29,občine[],2,FALSE)</f>
        <v>#N/A</v>
      </c>
      <c r="G29" s="82"/>
      <c r="H29" s="83"/>
      <c r="I29" s="83"/>
      <c r="J29" s="84">
        <f t="shared" si="1"/>
        <v>0</v>
      </c>
      <c r="K29" s="80"/>
      <c r="L29" s="80"/>
      <c r="M29" s="86"/>
      <c r="N29" s="78" t="s">
        <v>227</v>
      </c>
      <c r="O29" s="80"/>
      <c r="P29" s="87" t="e">
        <f t="shared" si="0"/>
        <v>#DIV/0!</v>
      </c>
      <c r="Q29" s="80" t="s">
        <v>227</v>
      </c>
      <c r="R29" s="80" t="s">
        <v>227</v>
      </c>
      <c r="S29" s="80"/>
      <c r="T29" s="80"/>
      <c r="U29" s="80"/>
      <c r="V29" s="85"/>
      <c r="W29" s="80"/>
      <c r="X29" s="10" t="s">
        <v>228</v>
      </c>
    </row>
    <row r="30" spans="1:24" ht="37.5" x14ac:dyDescent="0.25">
      <c r="A30" s="64">
        <v>25</v>
      </c>
      <c r="B30" s="78"/>
      <c r="C30" s="79"/>
      <c r="D30" s="79"/>
      <c r="E30" s="94" t="s">
        <v>227</v>
      </c>
      <c r="F30" s="81" t="e">
        <f>VLOOKUP(E30,občine[],2,FALSE)</f>
        <v>#N/A</v>
      </c>
      <c r="G30" s="82"/>
      <c r="H30" s="83"/>
      <c r="I30" s="83"/>
      <c r="J30" s="84">
        <f t="shared" si="1"/>
        <v>0</v>
      </c>
      <c r="K30" s="80"/>
      <c r="L30" s="80"/>
      <c r="M30" s="86"/>
      <c r="N30" s="78" t="s">
        <v>227</v>
      </c>
      <c r="O30" s="80"/>
      <c r="P30" s="87" t="e">
        <f t="shared" si="0"/>
        <v>#DIV/0!</v>
      </c>
      <c r="Q30" s="80" t="s">
        <v>227</v>
      </c>
      <c r="R30" s="80" t="s">
        <v>227</v>
      </c>
      <c r="S30" s="80"/>
      <c r="T30" s="80"/>
      <c r="U30" s="80"/>
      <c r="V30" s="85"/>
      <c r="W30" s="80"/>
      <c r="X30" s="10" t="s">
        <v>228</v>
      </c>
    </row>
    <row r="31" spans="1:24" ht="37.5" x14ac:dyDescent="0.25">
      <c r="A31" s="64">
        <v>26</v>
      </c>
      <c r="B31" s="78"/>
      <c r="C31" s="79"/>
      <c r="D31" s="79"/>
      <c r="E31" s="94" t="s">
        <v>227</v>
      </c>
      <c r="F31" s="81" t="e">
        <f>VLOOKUP(E31,občine[],2,FALSE)</f>
        <v>#N/A</v>
      </c>
      <c r="G31" s="82"/>
      <c r="H31" s="83"/>
      <c r="I31" s="83"/>
      <c r="J31" s="84">
        <f t="shared" si="1"/>
        <v>0</v>
      </c>
      <c r="K31" s="80"/>
      <c r="L31" s="80"/>
      <c r="M31" s="86"/>
      <c r="N31" s="78" t="s">
        <v>227</v>
      </c>
      <c r="O31" s="80"/>
      <c r="P31" s="87" t="e">
        <f t="shared" si="0"/>
        <v>#DIV/0!</v>
      </c>
      <c r="Q31" s="80" t="s">
        <v>227</v>
      </c>
      <c r="R31" s="80" t="s">
        <v>227</v>
      </c>
      <c r="S31" s="80"/>
      <c r="T31" s="80"/>
      <c r="U31" s="80"/>
      <c r="V31" s="85"/>
      <c r="W31" s="80"/>
      <c r="X31" s="10" t="s">
        <v>228</v>
      </c>
    </row>
    <row r="32" spans="1:24" ht="37.5" x14ac:dyDescent="0.25">
      <c r="A32" s="64">
        <v>27</v>
      </c>
      <c r="B32" s="78"/>
      <c r="C32" s="79"/>
      <c r="D32" s="79"/>
      <c r="E32" s="94" t="s">
        <v>227</v>
      </c>
      <c r="F32" s="81" t="e">
        <f>VLOOKUP(E32,občine[],2,FALSE)</f>
        <v>#N/A</v>
      </c>
      <c r="G32" s="82"/>
      <c r="H32" s="83"/>
      <c r="I32" s="83"/>
      <c r="J32" s="84">
        <f t="shared" si="1"/>
        <v>0</v>
      </c>
      <c r="K32" s="80"/>
      <c r="L32" s="80"/>
      <c r="M32" s="86"/>
      <c r="N32" s="78" t="s">
        <v>227</v>
      </c>
      <c r="O32" s="80"/>
      <c r="P32" s="87" t="e">
        <f t="shared" si="0"/>
        <v>#DIV/0!</v>
      </c>
      <c r="Q32" s="80" t="s">
        <v>227</v>
      </c>
      <c r="R32" s="80" t="s">
        <v>227</v>
      </c>
      <c r="S32" s="80"/>
      <c r="T32" s="80"/>
      <c r="U32" s="80"/>
      <c r="V32" s="85"/>
      <c r="W32" s="80"/>
      <c r="X32" s="10" t="s">
        <v>228</v>
      </c>
    </row>
    <row r="33" spans="1:24" ht="37.5" x14ac:dyDescent="0.25">
      <c r="A33" s="64">
        <v>28</v>
      </c>
      <c r="B33" s="78"/>
      <c r="C33" s="79"/>
      <c r="D33" s="79"/>
      <c r="E33" s="94" t="s">
        <v>227</v>
      </c>
      <c r="F33" s="81" t="e">
        <f>VLOOKUP(E33,občine[],2,FALSE)</f>
        <v>#N/A</v>
      </c>
      <c r="G33" s="82"/>
      <c r="H33" s="83"/>
      <c r="I33" s="83"/>
      <c r="J33" s="84">
        <f t="shared" si="1"/>
        <v>0</v>
      </c>
      <c r="K33" s="80"/>
      <c r="L33" s="80"/>
      <c r="M33" s="86"/>
      <c r="N33" s="78" t="s">
        <v>227</v>
      </c>
      <c r="O33" s="80"/>
      <c r="P33" s="87" t="e">
        <f t="shared" si="0"/>
        <v>#DIV/0!</v>
      </c>
      <c r="Q33" s="80" t="s">
        <v>227</v>
      </c>
      <c r="R33" s="80" t="s">
        <v>227</v>
      </c>
      <c r="S33" s="80"/>
      <c r="T33" s="80"/>
      <c r="U33" s="80"/>
      <c r="V33" s="85"/>
      <c r="W33" s="80"/>
      <c r="X33" s="10" t="s">
        <v>228</v>
      </c>
    </row>
    <row r="34" spans="1:24" ht="37.5" x14ac:dyDescent="0.25">
      <c r="A34" s="64">
        <v>29</v>
      </c>
      <c r="B34" s="78"/>
      <c r="C34" s="79"/>
      <c r="D34" s="79"/>
      <c r="E34" s="94" t="s">
        <v>227</v>
      </c>
      <c r="F34" s="81" t="e">
        <f>VLOOKUP(E34,občine[],2,FALSE)</f>
        <v>#N/A</v>
      </c>
      <c r="G34" s="82"/>
      <c r="H34" s="83"/>
      <c r="I34" s="83"/>
      <c r="J34" s="84">
        <f t="shared" si="1"/>
        <v>0</v>
      </c>
      <c r="K34" s="80"/>
      <c r="L34" s="80"/>
      <c r="M34" s="86"/>
      <c r="N34" s="78" t="s">
        <v>227</v>
      </c>
      <c r="O34" s="80"/>
      <c r="P34" s="87" t="e">
        <f t="shared" si="0"/>
        <v>#DIV/0!</v>
      </c>
      <c r="Q34" s="80" t="s">
        <v>227</v>
      </c>
      <c r="R34" s="80" t="s">
        <v>227</v>
      </c>
      <c r="S34" s="80"/>
      <c r="T34" s="80"/>
      <c r="U34" s="80"/>
      <c r="V34" s="85"/>
      <c r="W34" s="80"/>
      <c r="X34" s="10" t="s">
        <v>228</v>
      </c>
    </row>
    <row r="35" spans="1:24" ht="37.5" x14ac:dyDescent="0.25">
      <c r="A35" s="64">
        <v>30</v>
      </c>
      <c r="B35" s="78"/>
      <c r="C35" s="79"/>
      <c r="D35" s="79"/>
      <c r="E35" s="94" t="s">
        <v>227</v>
      </c>
      <c r="F35" s="81" t="e">
        <f>VLOOKUP(E35,občine[],2,FALSE)</f>
        <v>#N/A</v>
      </c>
      <c r="G35" s="82"/>
      <c r="H35" s="83"/>
      <c r="I35" s="83"/>
      <c r="J35" s="84">
        <f t="shared" si="1"/>
        <v>0</v>
      </c>
      <c r="K35" s="80"/>
      <c r="L35" s="80"/>
      <c r="M35" s="86"/>
      <c r="N35" s="78" t="s">
        <v>227</v>
      </c>
      <c r="O35" s="80"/>
      <c r="P35" s="87" t="e">
        <f t="shared" si="0"/>
        <v>#DIV/0!</v>
      </c>
      <c r="Q35" s="80" t="s">
        <v>227</v>
      </c>
      <c r="R35" s="80" t="s">
        <v>227</v>
      </c>
      <c r="S35" s="80"/>
      <c r="T35" s="80"/>
      <c r="U35" s="80"/>
      <c r="V35" s="85"/>
      <c r="W35" s="80"/>
      <c r="X35" s="10" t="s">
        <v>228</v>
      </c>
    </row>
    <row r="36" spans="1:24" ht="37.5" x14ac:dyDescent="0.25">
      <c r="A36" s="64">
        <v>31</v>
      </c>
      <c r="B36" s="78"/>
      <c r="C36" s="79"/>
      <c r="D36" s="79"/>
      <c r="E36" s="94" t="s">
        <v>227</v>
      </c>
      <c r="F36" s="81" t="e">
        <f>VLOOKUP(E36,občine[],2,FALSE)</f>
        <v>#N/A</v>
      </c>
      <c r="G36" s="82"/>
      <c r="H36" s="83"/>
      <c r="I36" s="83"/>
      <c r="J36" s="84">
        <f t="shared" si="1"/>
        <v>0</v>
      </c>
      <c r="K36" s="80"/>
      <c r="L36" s="80"/>
      <c r="M36" s="86"/>
      <c r="N36" s="78" t="s">
        <v>227</v>
      </c>
      <c r="O36" s="80"/>
      <c r="P36" s="87" t="e">
        <f t="shared" si="0"/>
        <v>#DIV/0!</v>
      </c>
      <c r="Q36" s="80" t="s">
        <v>227</v>
      </c>
      <c r="R36" s="80" t="s">
        <v>227</v>
      </c>
      <c r="S36" s="80"/>
      <c r="T36" s="80"/>
      <c r="U36" s="80"/>
      <c r="V36" s="85"/>
      <c r="W36" s="80"/>
      <c r="X36" s="10" t="s">
        <v>228</v>
      </c>
    </row>
    <row r="37" spans="1:24" ht="37.5" x14ac:dyDescent="0.25">
      <c r="A37" s="64">
        <v>32</v>
      </c>
      <c r="B37" s="78"/>
      <c r="C37" s="79"/>
      <c r="D37" s="79"/>
      <c r="E37" s="94" t="s">
        <v>227</v>
      </c>
      <c r="F37" s="81" t="e">
        <f>VLOOKUP(E37,občine[],2,FALSE)</f>
        <v>#N/A</v>
      </c>
      <c r="G37" s="82"/>
      <c r="H37" s="83"/>
      <c r="I37" s="83"/>
      <c r="J37" s="84">
        <f t="shared" si="1"/>
        <v>0</v>
      </c>
      <c r="K37" s="80"/>
      <c r="L37" s="80"/>
      <c r="M37" s="86"/>
      <c r="N37" s="78" t="s">
        <v>227</v>
      </c>
      <c r="O37" s="80"/>
      <c r="P37" s="87" t="e">
        <f t="shared" si="0"/>
        <v>#DIV/0!</v>
      </c>
      <c r="Q37" s="80" t="s">
        <v>227</v>
      </c>
      <c r="R37" s="80" t="s">
        <v>227</v>
      </c>
      <c r="S37" s="80"/>
      <c r="T37" s="80"/>
      <c r="U37" s="80"/>
      <c r="V37" s="85"/>
      <c r="W37" s="80"/>
      <c r="X37" s="10" t="s">
        <v>228</v>
      </c>
    </row>
    <row r="38" spans="1:24" ht="37.5" x14ac:dyDescent="0.25">
      <c r="A38" s="64">
        <v>33</v>
      </c>
      <c r="B38" s="78"/>
      <c r="C38" s="79"/>
      <c r="D38" s="79"/>
      <c r="E38" s="94" t="s">
        <v>227</v>
      </c>
      <c r="F38" s="81" t="e">
        <f>VLOOKUP(E38,občine[],2,FALSE)</f>
        <v>#N/A</v>
      </c>
      <c r="G38" s="82"/>
      <c r="H38" s="83"/>
      <c r="I38" s="83"/>
      <c r="J38" s="84">
        <f t="shared" si="1"/>
        <v>0</v>
      </c>
      <c r="K38" s="80"/>
      <c r="L38" s="80"/>
      <c r="M38" s="86"/>
      <c r="N38" s="78" t="s">
        <v>227</v>
      </c>
      <c r="O38" s="80"/>
      <c r="P38" s="87" t="e">
        <f t="shared" ref="P38:P65" si="2">O38/K38*100</f>
        <v>#DIV/0!</v>
      </c>
      <c r="Q38" s="80" t="s">
        <v>227</v>
      </c>
      <c r="R38" s="80" t="s">
        <v>227</v>
      </c>
      <c r="S38" s="80"/>
      <c r="T38" s="80"/>
      <c r="U38" s="80"/>
      <c r="V38" s="85"/>
      <c r="W38" s="80"/>
      <c r="X38" s="10" t="s">
        <v>228</v>
      </c>
    </row>
    <row r="39" spans="1:24" ht="37.5" x14ac:dyDescent="0.25">
      <c r="A39" s="64">
        <v>34</v>
      </c>
      <c r="B39" s="78"/>
      <c r="C39" s="79"/>
      <c r="D39" s="79"/>
      <c r="E39" s="94" t="s">
        <v>227</v>
      </c>
      <c r="F39" s="81" t="e">
        <f>VLOOKUP(E39,občine[],2,FALSE)</f>
        <v>#N/A</v>
      </c>
      <c r="G39" s="82"/>
      <c r="H39" s="83"/>
      <c r="I39" s="83"/>
      <c r="J39" s="84">
        <f t="shared" si="1"/>
        <v>0</v>
      </c>
      <c r="K39" s="80"/>
      <c r="L39" s="80"/>
      <c r="M39" s="86"/>
      <c r="N39" s="78" t="s">
        <v>227</v>
      </c>
      <c r="O39" s="80"/>
      <c r="P39" s="87" t="e">
        <f t="shared" si="2"/>
        <v>#DIV/0!</v>
      </c>
      <c r="Q39" s="80" t="s">
        <v>227</v>
      </c>
      <c r="R39" s="80" t="s">
        <v>227</v>
      </c>
      <c r="S39" s="80"/>
      <c r="T39" s="80"/>
      <c r="U39" s="80"/>
      <c r="V39" s="85"/>
      <c r="W39" s="80"/>
      <c r="X39" s="10" t="s">
        <v>228</v>
      </c>
    </row>
    <row r="40" spans="1:24" ht="37.5" x14ac:dyDescent="0.25">
      <c r="A40" s="64">
        <v>35</v>
      </c>
      <c r="B40" s="78"/>
      <c r="C40" s="79"/>
      <c r="D40" s="79"/>
      <c r="E40" s="94" t="s">
        <v>227</v>
      </c>
      <c r="F40" s="81" t="e">
        <f>VLOOKUP(E40,občine[],2,FALSE)</f>
        <v>#N/A</v>
      </c>
      <c r="G40" s="82"/>
      <c r="H40" s="83"/>
      <c r="I40" s="83"/>
      <c r="J40" s="84">
        <f t="shared" si="1"/>
        <v>0</v>
      </c>
      <c r="K40" s="80"/>
      <c r="L40" s="80"/>
      <c r="M40" s="86"/>
      <c r="N40" s="78" t="s">
        <v>227</v>
      </c>
      <c r="O40" s="80"/>
      <c r="P40" s="87" t="e">
        <f t="shared" si="2"/>
        <v>#DIV/0!</v>
      </c>
      <c r="Q40" s="80" t="s">
        <v>227</v>
      </c>
      <c r="R40" s="80" t="s">
        <v>227</v>
      </c>
      <c r="S40" s="80"/>
      <c r="T40" s="80"/>
      <c r="U40" s="80"/>
      <c r="V40" s="85"/>
      <c r="W40" s="80"/>
      <c r="X40" s="10" t="s">
        <v>228</v>
      </c>
    </row>
    <row r="41" spans="1:24" ht="37.5" x14ac:dyDescent="0.25">
      <c r="A41" s="64">
        <v>36</v>
      </c>
      <c r="B41" s="78"/>
      <c r="C41" s="79"/>
      <c r="D41" s="79"/>
      <c r="E41" s="94" t="s">
        <v>227</v>
      </c>
      <c r="F41" s="81" t="e">
        <f>VLOOKUP(E41,občine[],2,FALSE)</f>
        <v>#N/A</v>
      </c>
      <c r="G41" s="82"/>
      <c r="H41" s="83"/>
      <c r="I41" s="83"/>
      <c r="J41" s="84">
        <f t="shared" si="1"/>
        <v>0</v>
      </c>
      <c r="K41" s="80"/>
      <c r="L41" s="80"/>
      <c r="M41" s="86"/>
      <c r="N41" s="78" t="s">
        <v>227</v>
      </c>
      <c r="O41" s="80"/>
      <c r="P41" s="87" t="e">
        <f t="shared" si="2"/>
        <v>#DIV/0!</v>
      </c>
      <c r="Q41" s="80" t="s">
        <v>227</v>
      </c>
      <c r="R41" s="80" t="s">
        <v>227</v>
      </c>
      <c r="S41" s="80"/>
      <c r="T41" s="80"/>
      <c r="U41" s="80"/>
      <c r="V41" s="85"/>
      <c r="W41" s="80"/>
      <c r="X41" s="10" t="s">
        <v>228</v>
      </c>
    </row>
    <row r="42" spans="1:24" ht="37.5" x14ac:dyDescent="0.25">
      <c r="A42" s="64">
        <v>37</v>
      </c>
      <c r="B42" s="78"/>
      <c r="C42" s="79"/>
      <c r="D42" s="79"/>
      <c r="E42" s="94" t="s">
        <v>227</v>
      </c>
      <c r="F42" s="81" t="e">
        <f>VLOOKUP(E42,občine[],2,FALSE)</f>
        <v>#N/A</v>
      </c>
      <c r="G42" s="82"/>
      <c r="H42" s="83"/>
      <c r="I42" s="83"/>
      <c r="J42" s="84">
        <f t="shared" si="1"/>
        <v>0</v>
      </c>
      <c r="K42" s="80"/>
      <c r="L42" s="80"/>
      <c r="M42" s="86"/>
      <c r="N42" s="78" t="s">
        <v>227</v>
      </c>
      <c r="O42" s="80"/>
      <c r="P42" s="87" t="e">
        <f t="shared" si="2"/>
        <v>#DIV/0!</v>
      </c>
      <c r="Q42" s="80" t="s">
        <v>227</v>
      </c>
      <c r="R42" s="80" t="s">
        <v>227</v>
      </c>
      <c r="S42" s="80"/>
      <c r="T42" s="80"/>
      <c r="U42" s="80"/>
      <c r="V42" s="85"/>
      <c r="W42" s="80"/>
      <c r="X42" s="10" t="s">
        <v>228</v>
      </c>
    </row>
    <row r="43" spans="1:24" ht="37.5" x14ac:dyDescent="0.25">
      <c r="A43" s="64">
        <v>38</v>
      </c>
      <c r="B43" s="78"/>
      <c r="C43" s="79"/>
      <c r="D43" s="79"/>
      <c r="E43" s="94" t="s">
        <v>227</v>
      </c>
      <c r="F43" s="81" t="e">
        <f>VLOOKUP(E43,občine[],2,FALSE)</f>
        <v>#N/A</v>
      </c>
      <c r="G43" s="82"/>
      <c r="H43" s="83"/>
      <c r="I43" s="83"/>
      <c r="J43" s="84">
        <f t="shared" si="1"/>
        <v>0</v>
      </c>
      <c r="K43" s="80"/>
      <c r="L43" s="80"/>
      <c r="M43" s="86"/>
      <c r="N43" s="78" t="s">
        <v>227</v>
      </c>
      <c r="O43" s="80"/>
      <c r="P43" s="87" t="e">
        <f t="shared" si="2"/>
        <v>#DIV/0!</v>
      </c>
      <c r="Q43" s="80" t="s">
        <v>227</v>
      </c>
      <c r="R43" s="80" t="s">
        <v>227</v>
      </c>
      <c r="S43" s="80"/>
      <c r="T43" s="80"/>
      <c r="U43" s="80"/>
      <c r="V43" s="85"/>
      <c r="W43" s="80"/>
      <c r="X43" s="10" t="s">
        <v>228</v>
      </c>
    </row>
    <row r="44" spans="1:24" ht="37.5" x14ac:dyDescent="0.25">
      <c r="A44" s="64">
        <v>39</v>
      </c>
      <c r="B44" s="78"/>
      <c r="C44" s="79"/>
      <c r="D44" s="79"/>
      <c r="E44" s="94" t="s">
        <v>227</v>
      </c>
      <c r="F44" s="81" t="e">
        <f>VLOOKUP(E44,občine[],2,FALSE)</f>
        <v>#N/A</v>
      </c>
      <c r="G44" s="82"/>
      <c r="H44" s="83"/>
      <c r="I44" s="83"/>
      <c r="J44" s="84">
        <f t="shared" si="1"/>
        <v>0</v>
      </c>
      <c r="K44" s="80"/>
      <c r="L44" s="80"/>
      <c r="M44" s="86"/>
      <c r="N44" s="78" t="s">
        <v>227</v>
      </c>
      <c r="O44" s="80"/>
      <c r="P44" s="87" t="e">
        <f t="shared" si="2"/>
        <v>#DIV/0!</v>
      </c>
      <c r="Q44" s="80" t="s">
        <v>227</v>
      </c>
      <c r="R44" s="80" t="s">
        <v>227</v>
      </c>
      <c r="S44" s="80"/>
      <c r="T44" s="80"/>
      <c r="U44" s="80"/>
      <c r="V44" s="85"/>
      <c r="W44" s="80"/>
      <c r="X44" s="10" t="s">
        <v>228</v>
      </c>
    </row>
    <row r="45" spans="1:24" ht="37.5" x14ac:dyDescent="0.25">
      <c r="A45" s="64">
        <v>40</v>
      </c>
      <c r="B45" s="78"/>
      <c r="C45" s="79"/>
      <c r="D45" s="79"/>
      <c r="E45" s="94" t="s">
        <v>227</v>
      </c>
      <c r="F45" s="81" t="e">
        <f>VLOOKUP(E45,občine[],2,FALSE)</f>
        <v>#N/A</v>
      </c>
      <c r="G45" s="82"/>
      <c r="H45" s="83"/>
      <c r="I45" s="83"/>
      <c r="J45" s="84">
        <f t="shared" si="1"/>
        <v>0</v>
      </c>
      <c r="K45" s="80"/>
      <c r="L45" s="80"/>
      <c r="M45" s="86"/>
      <c r="N45" s="78" t="s">
        <v>227</v>
      </c>
      <c r="O45" s="80"/>
      <c r="P45" s="87" t="e">
        <f t="shared" si="2"/>
        <v>#DIV/0!</v>
      </c>
      <c r="Q45" s="80" t="s">
        <v>227</v>
      </c>
      <c r="R45" s="80" t="s">
        <v>227</v>
      </c>
      <c r="S45" s="80"/>
      <c r="T45" s="80"/>
      <c r="U45" s="80"/>
      <c r="V45" s="85"/>
      <c r="W45" s="80"/>
      <c r="X45" s="10" t="s">
        <v>228</v>
      </c>
    </row>
    <row r="46" spans="1:24" ht="37.5" x14ac:dyDescent="0.25">
      <c r="A46" s="64">
        <v>41</v>
      </c>
      <c r="B46" s="78"/>
      <c r="C46" s="79"/>
      <c r="D46" s="79"/>
      <c r="E46" s="94" t="s">
        <v>227</v>
      </c>
      <c r="F46" s="81" t="e">
        <f>VLOOKUP(E46,občine[],2,FALSE)</f>
        <v>#N/A</v>
      </c>
      <c r="G46" s="82"/>
      <c r="H46" s="83"/>
      <c r="I46" s="83"/>
      <c r="J46" s="84">
        <f t="shared" si="1"/>
        <v>0</v>
      </c>
      <c r="K46" s="80"/>
      <c r="L46" s="80"/>
      <c r="M46" s="86"/>
      <c r="N46" s="78" t="s">
        <v>227</v>
      </c>
      <c r="O46" s="80"/>
      <c r="P46" s="87" t="e">
        <f t="shared" si="2"/>
        <v>#DIV/0!</v>
      </c>
      <c r="Q46" s="80" t="s">
        <v>227</v>
      </c>
      <c r="R46" s="80" t="s">
        <v>227</v>
      </c>
      <c r="S46" s="80"/>
      <c r="T46" s="80"/>
      <c r="U46" s="80"/>
      <c r="V46" s="85"/>
      <c r="W46" s="80"/>
      <c r="X46" s="10" t="s">
        <v>228</v>
      </c>
    </row>
    <row r="47" spans="1:24" ht="37.5" x14ac:dyDescent="0.25">
      <c r="A47" s="64">
        <v>42</v>
      </c>
      <c r="B47" s="78"/>
      <c r="C47" s="79"/>
      <c r="D47" s="79"/>
      <c r="E47" s="94" t="s">
        <v>227</v>
      </c>
      <c r="F47" s="81" t="e">
        <f>VLOOKUP(E47,občine[],2,FALSE)</f>
        <v>#N/A</v>
      </c>
      <c r="G47" s="82"/>
      <c r="H47" s="83"/>
      <c r="I47" s="83"/>
      <c r="J47" s="84">
        <f t="shared" si="1"/>
        <v>0</v>
      </c>
      <c r="K47" s="80"/>
      <c r="L47" s="80"/>
      <c r="M47" s="86"/>
      <c r="N47" s="78" t="s">
        <v>227</v>
      </c>
      <c r="O47" s="80"/>
      <c r="P47" s="87" t="e">
        <f t="shared" si="2"/>
        <v>#DIV/0!</v>
      </c>
      <c r="Q47" s="80" t="s">
        <v>227</v>
      </c>
      <c r="R47" s="80" t="s">
        <v>227</v>
      </c>
      <c r="S47" s="80"/>
      <c r="T47" s="80"/>
      <c r="U47" s="80"/>
      <c r="V47" s="85"/>
      <c r="W47" s="80"/>
      <c r="X47" s="10" t="s">
        <v>228</v>
      </c>
    </row>
    <row r="48" spans="1:24" ht="37.5" x14ac:dyDescent="0.25">
      <c r="A48" s="64">
        <v>43</v>
      </c>
      <c r="B48" s="78"/>
      <c r="C48" s="79"/>
      <c r="D48" s="79"/>
      <c r="E48" s="94" t="s">
        <v>227</v>
      </c>
      <c r="F48" s="81" t="e">
        <f>VLOOKUP(E48,občine[],2,FALSE)</f>
        <v>#N/A</v>
      </c>
      <c r="G48" s="82"/>
      <c r="H48" s="83"/>
      <c r="I48" s="83"/>
      <c r="J48" s="84">
        <f t="shared" si="1"/>
        <v>0</v>
      </c>
      <c r="K48" s="80"/>
      <c r="L48" s="80"/>
      <c r="M48" s="86"/>
      <c r="N48" s="78" t="s">
        <v>227</v>
      </c>
      <c r="O48" s="80"/>
      <c r="P48" s="87" t="e">
        <f t="shared" si="2"/>
        <v>#DIV/0!</v>
      </c>
      <c r="Q48" s="80" t="s">
        <v>227</v>
      </c>
      <c r="R48" s="80" t="s">
        <v>227</v>
      </c>
      <c r="S48" s="80"/>
      <c r="T48" s="80"/>
      <c r="U48" s="80"/>
      <c r="V48" s="85"/>
      <c r="W48" s="80"/>
      <c r="X48" s="10" t="s">
        <v>228</v>
      </c>
    </row>
    <row r="49" spans="1:24" ht="37.5" x14ac:dyDescent="0.25">
      <c r="A49" s="64">
        <v>44</v>
      </c>
      <c r="B49" s="78"/>
      <c r="C49" s="79"/>
      <c r="D49" s="79"/>
      <c r="E49" s="94" t="s">
        <v>227</v>
      </c>
      <c r="F49" s="81" t="e">
        <f>VLOOKUP(E49,občine[],2,FALSE)</f>
        <v>#N/A</v>
      </c>
      <c r="G49" s="82"/>
      <c r="H49" s="83"/>
      <c r="I49" s="83"/>
      <c r="J49" s="84">
        <f t="shared" si="1"/>
        <v>0</v>
      </c>
      <c r="K49" s="80"/>
      <c r="L49" s="80"/>
      <c r="M49" s="86"/>
      <c r="N49" s="78" t="s">
        <v>227</v>
      </c>
      <c r="O49" s="80"/>
      <c r="P49" s="87" t="e">
        <f t="shared" si="2"/>
        <v>#DIV/0!</v>
      </c>
      <c r="Q49" s="80" t="s">
        <v>227</v>
      </c>
      <c r="R49" s="80" t="s">
        <v>227</v>
      </c>
      <c r="S49" s="80"/>
      <c r="T49" s="80"/>
      <c r="U49" s="80"/>
      <c r="V49" s="85"/>
      <c r="W49" s="80"/>
      <c r="X49" s="10" t="s">
        <v>228</v>
      </c>
    </row>
    <row r="50" spans="1:24" ht="37.5" x14ac:dyDescent="0.25">
      <c r="A50" s="64">
        <v>45</v>
      </c>
      <c r="B50" s="78"/>
      <c r="C50" s="79"/>
      <c r="D50" s="79"/>
      <c r="E50" s="94" t="s">
        <v>227</v>
      </c>
      <c r="F50" s="81" t="e">
        <f>VLOOKUP(E50,občine[],2,FALSE)</f>
        <v>#N/A</v>
      </c>
      <c r="G50" s="82"/>
      <c r="H50" s="83"/>
      <c r="I50" s="83"/>
      <c r="J50" s="84">
        <f t="shared" si="1"/>
        <v>0</v>
      </c>
      <c r="K50" s="80"/>
      <c r="L50" s="80"/>
      <c r="M50" s="86"/>
      <c r="N50" s="78" t="s">
        <v>227</v>
      </c>
      <c r="O50" s="80"/>
      <c r="P50" s="87" t="e">
        <f t="shared" si="2"/>
        <v>#DIV/0!</v>
      </c>
      <c r="Q50" s="80" t="s">
        <v>227</v>
      </c>
      <c r="R50" s="80" t="s">
        <v>227</v>
      </c>
      <c r="S50" s="80"/>
      <c r="T50" s="80"/>
      <c r="U50" s="80"/>
      <c r="V50" s="85"/>
      <c r="W50" s="80"/>
      <c r="X50" s="10" t="s">
        <v>228</v>
      </c>
    </row>
    <row r="51" spans="1:24" ht="37.5" x14ac:dyDescent="0.25">
      <c r="A51" s="64">
        <v>46</v>
      </c>
      <c r="B51" s="78"/>
      <c r="C51" s="79"/>
      <c r="D51" s="79"/>
      <c r="E51" s="94" t="s">
        <v>227</v>
      </c>
      <c r="F51" s="81" t="e">
        <f>VLOOKUP(E51,občine[],2,FALSE)</f>
        <v>#N/A</v>
      </c>
      <c r="G51" s="82"/>
      <c r="H51" s="83"/>
      <c r="I51" s="83"/>
      <c r="J51" s="84">
        <f t="shared" si="1"/>
        <v>0</v>
      </c>
      <c r="K51" s="80"/>
      <c r="L51" s="80"/>
      <c r="M51" s="86"/>
      <c r="N51" s="78" t="s">
        <v>227</v>
      </c>
      <c r="O51" s="80"/>
      <c r="P51" s="87" t="e">
        <f t="shared" si="2"/>
        <v>#DIV/0!</v>
      </c>
      <c r="Q51" s="80" t="s">
        <v>227</v>
      </c>
      <c r="R51" s="80" t="s">
        <v>227</v>
      </c>
      <c r="S51" s="80"/>
      <c r="T51" s="80"/>
      <c r="U51" s="80"/>
      <c r="V51" s="85"/>
      <c r="W51" s="80"/>
      <c r="X51" s="10" t="s">
        <v>228</v>
      </c>
    </row>
    <row r="52" spans="1:24" ht="37.5" x14ac:dyDescent="0.25">
      <c r="A52" s="64">
        <v>47</v>
      </c>
      <c r="B52" s="78"/>
      <c r="C52" s="79"/>
      <c r="D52" s="79"/>
      <c r="E52" s="94" t="s">
        <v>227</v>
      </c>
      <c r="F52" s="81" t="e">
        <f>VLOOKUP(E52,občine[],2,FALSE)</f>
        <v>#N/A</v>
      </c>
      <c r="G52" s="82"/>
      <c r="H52" s="83"/>
      <c r="I52" s="83"/>
      <c r="J52" s="84">
        <f t="shared" si="1"/>
        <v>0</v>
      </c>
      <c r="K52" s="80"/>
      <c r="L52" s="80"/>
      <c r="M52" s="86"/>
      <c r="N52" s="78" t="s">
        <v>227</v>
      </c>
      <c r="O52" s="80"/>
      <c r="P52" s="87" t="e">
        <f t="shared" si="2"/>
        <v>#DIV/0!</v>
      </c>
      <c r="Q52" s="80" t="s">
        <v>227</v>
      </c>
      <c r="R52" s="80" t="s">
        <v>227</v>
      </c>
      <c r="S52" s="80"/>
      <c r="T52" s="80"/>
      <c r="U52" s="80"/>
      <c r="V52" s="85"/>
      <c r="W52" s="80"/>
      <c r="X52" s="10" t="s">
        <v>228</v>
      </c>
    </row>
    <row r="53" spans="1:24" ht="37.5" x14ac:dyDescent="0.25">
      <c r="A53" s="64">
        <v>48</v>
      </c>
      <c r="B53" s="78"/>
      <c r="C53" s="79"/>
      <c r="D53" s="79"/>
      <c r="E53" s="94" t="s">
        <v>227</v>
      </c>
      <c r="F53" s="81" t="e">
        <f>VLOOKUP(E53,občine[],2,FALSE)</f>
        <v>#N/A</v>
      </c>
      <c r="G53" s="82"/>
      <c r="H53" s="83"/>
      <c r="I53" s="83"/>
      <c r="J53" s="84">
        <f t="shared" si="1"/>
        <v>0</v>
      </c>
      <c r="K53" s="80"/>
      <c r="L53" s="80"/>
      <c r="M53" s="86"/>
      <c r="N53" s="78" t="s">
        <v>227</v>
      </c>
      <c r="O53" s="80"/>
      <c r="P53" s="87" t="e">
        <f t="shared" si="2"/>
        <v>#DIV/0!</v>
      </c>
      <c r="Q53" s="80" t="s">
        <v>227</v>
      </c>
      <c r="R53" s="80" t="s">
        <v>227</v>
      </c>
      <c r="S53" s="80"/>
      <c r="T53" s="80"/>
      <c r="U53" s="80"/>
      <c r="V53" s="85"/>
      <c r="W53" s="80"/>
      <c r="X53" s="10" t="s">
        <v>228</v>
      </c>
    </row>
    <row r="54" spans="1:24" ht="37.5" x14ac:dyDescent="0.25">
      <c r="A54" s="64">
        <v>49</v>
      </c>
      <c r="B54" s="78"/>
      <c r="C54" s="79"/>
      <c r="D54" s="79"/>
      <c r="E54" s="94" t="s">
        <v>227</v>
      </c>
      <c r="F54" s="81" t="e">
        <f>VLOOKUP(E54,občine[],2,FALSE)</f>
        <v>#N/A</v>
      </c>
      <c r="G54" s="82"/>
      <c r="H54" s="83"/>
      <c r="I54" s="83"/>
      <c r="J54" s="84">
        <f t="shared" si="1"/>
        <v>0</v>
      </c>
      <c r="K54" s="80"/>
      <c r="L54" s="80"/>
      <c r="M54" s="86"/>
      <c r="N54" s="78" t="s">
        <v>227</v>
      </c>
      <c r="O54" s="80"/>
      <c r="P54" s="87" t="e">
        <f t="shared" si="2"/>
        <v>#DIV/0!</v>
      </c>
      <c r="Q54" s="80" t="s">
        <v>227</v>
      </c>
      <c r="R54" s="80" t="s">
        <v>227</v>
      </c>
      <c r="S54" s="80"/>
      <c r="T54" s="80"/>
      <c r="U54" s="80"/>
      <c r="V54" s="85"/>
      <c r="W54" s="80"/>
      <c r="X54" s="10" t="s">
        <v>228</v>
      </c>
    </row>
    <row r="55" spans="1:24" ht="37.5" x14ac:dyDescent="0.25">
      <c r="A55" s="64">
        <v>50</v>
      </c>
      <c r="B55" s="78"/>
      <c r="C55" s="79"/>
      <c r="D55" s="79"/>
      <c r="E55" s="94" t="s">
        <v>227</v>
      </c>
      <c r="F55" s="81" t="e">
        <f>VLOOKUP(E55,občine[],2,FALSE)</f>
        <v>#N/A</v>
      </c>
      <c r="G55" s="82"/>
      <c r="H55" s="83"/>
      <c r="I55" s="83"/>
      <c r="J55" s="84">
        <f t="shared" si="1"/>
        <v>0</v>
      </c>
      <c r="K55" s="80"/>
      <c r="L55" s="80"/>
      <c r="M55" s="86"/>
      <c r="N55" s="78" t="s">
        <v>227</v>
      </c>
      <c r="O55" s="80"/>
      <c r="P55" s="87" t="e">
        <f t="shared" si="2"/>
        <v>#DIV/0!</v>
      </c>
      <c r="Q55" s="80" t="s">
        <v>227</v>
      </c>
      <c r="R55" s="80" t="s">
        <v>227</v>
      </c>
      <c r="S55" s="80"/>
      <c r="T55" s="80"/>
      <c r="U55" s="80"/>
      <c r="V55" s="85"/>
      <c r="W55" s="80"/>
      <c r="X55" s="10" t="s">
        <v>228</v>
      </c>
    </row>
    <row r="56" spans="1:24" ht="37.5" x14ac:dyDescent="0.25">
      <c r="A56" s="64">
        <v>51</v>
      </c>
      <c r="B56" s="78"/>
      <c r="C56" s="79"/>
      <c r="D56" s="79"/>
      <c r="E56" s="94" t="s">
        <v>227</v>
      </c>
      <c r="F56" s="81" t="e">
        <f>VLOOKUP(E56,občine[],2,FALSE)</f>
        <v>#N/A</v>
      </c>
      <c r="G56" s="82"/>
      <c r="H56" s="83"/>
      <c r="I56" s="83"/>
      <c r="J56" s="84">
        <f t="shared" si="1"/>
        <v>0</v>
      </c>
      <c r="K56" s="80"/>
      <c r="L56" s="80"/>
      <c r="M56" s="86"/>
      <c r="N56" s="78" t="s">
        <v>227</v>
      </c>
      <c r="O56" s="80"/>
      <c r="P56" s="87" t="e">
        <f t="shared" si="2"/>
        <v>#DIV/0!</v>
      </c>
      <c r="Q56" s="80" t="s">
        <v>227</v>
      </c>
      <c r="R56" s="80" t="s">
        <v>227</v>
      </c>
      <c r="S56" s="80"/>
      <c r="T56" s="80"/>
      <c r="U56" s="80"/>
      <c r="V56" s="85"/>
      <c r="W56" s="80"/>
      <c r="X56" s="10" t="s">
        <v>228</v>
      </c>
    </row>
    <row r="57" spans="1:24" ht="37.5" x14ac:dyDescent="0.25">
      <c r="A57" s="64">
        <v>52</v>
      </c>
      <c r="B57" s="78"/>
      <c r="C57" s="79"/>
      <c r="D57" s="79"/>
      <c r="E57" s="94" t="s">
        <v>227</v>
      </c>
      <c r="F57" s="81" t="e">
        <f>VLOOKUP(E57,občine[],2,FALSE)</f>
        <v>#N/A</v>
      </c>
      <c r="G57" s="82"/>
      <c r="H57" s="83"/>
      <c r="I57" s="83"/>
      <c r="J57" s="84">
        <f t="shared" si="1"/>
        <v>0</v>
      </c>
      <c r="K57" s="80"/>
      <c r="L57" s="80"/>
      <c r="M57" s="86"/>
      <c r="N57" s="78" t="s">
        <v>227</v>
      </c>
      <c r="O57" s="80"/>
      <c r="P57" s="87" t="e">
        <f t="shared" si="2"/>
        <v>#DIV/0!</v>
      </c>
      <c r="Q57" s="80" t="s">
        <v>227</v>
      </c>
      <c r="R57" s="80" t="s">
        <v>227</v>
      </c>
      <c r="S57" s="80"/>
      <c r="T57" s="80"/>
      <c r="U57" s="80"/>
      <c r="V57" s="85"/>
      <c r="W57" s="80"/>
      <c r="X57" s="10" t="s">
        <v>228</v>
      </c>
    </row>
    <row r="58" spans="1:24" ht="37.5" x14ac:dyDescent="0.25">
      <c r="A58" s="64">
        <v>53</v>
      </c>
      <c r="B58" s="78"/>
      <c r="C58" s="79"/>
      <c r="D58" s="79"/>
      <c r="E58" s="94" t="s">
        <v>227</v>
      </c>
      <c r="F58" s="81" t="e">
        <f>VLOOKUP(E58,občine[],2,FALSE)</f>
        <v>#N/A</v>
      </c>
      <c r="G58" s="82"/>
      <c r="H58" s="83"/>
      <c r="I58" s="83"/>
      <c r="J58" s="84">
        <f t="shared" si="1"/>
        <v>0</v>
      </c>
      <c r="K58" s="80"/>
      <c r="L58" s="80"/>
      <c r="M58" s="86"/>
      <c r="N58" s="78" t="s">
        <v>227</v>
      </c>
      <c r="O58" s="80"/>
      <c r="P58" s="87" t="e">
        <f t="shared" si="2"/>
        <v>#DIV/0!</v>
      </c>
      <c r="Q58" s="80" t="s">
        <v>227</v>
      </c>
      <c r="R58" s="80" t="s">
        <v>227</v>
      </c>
      <c r="S58" s="80"/>
      <c r="T58" s="80"/>
      <c r="U58" s="80"/>
      <c r="V58" s="85"/>
      <c r="W58" s="80"/>
      <c r="X58" s="10" t="s">
        <v>228</v>
      </c>
    </row>
    <row r="59" spans="1:24" ht="37.5" x14ac:dyDescent="0.25">
      <c r="A59" s="64">
        <v>54</v>
      </c>
      <c r="B59" s="78"/>
      <c r="C59" s="79"/>
      <c r="D59" s="79"/>
      <c r="E59" s="94" t="s">
        <v>227</v>
      </c>
      <c r="F59" s="81" t="e">
        <f>VLOOKUP(E59,občine[],2,FALSE)</f>
        <v>#N/A</v>
      </c>
      <c r="G59" s="82"/>
      <c r="H59" s="83"/>
      <c r="I59" s="83"/>
      <c r="J59" s="84">
        <f t="shared" si="1"/>
        <v>0</v>
      </c>
      <c r="K59" s="80"/>
      <c r="L59" s="80"/>
      <c r="M59" s="86"/>
      <c r="N59" s="78" t="s">
        <v>227</v>
      </c>
      <c r="O59" s="80"/>
      <c r="P59" s="87" t="e">
        <f t="shared" si="2"/>
        <v>#DIV/0!</v>
      </c>
      <c r="Q59" s="80" t="s">
        <v>227</v>
      </c>
      <c r="R59" s="80" t="s">
        <v>227</v>
      </c>
      <c r="S59" s="80"/>
      <c r="T59" s="80"/>
      <c r="U59" s="80"/>
      <c r="V59" s="85"/>
      <c r="W59" s="80"/>
      <c r="X59" s="10" t="s">
        <v>228</v>
      </c>
    </row>
    <row r="60" spans="1:24" ht="37.5" x14ac:dyDescent="0.25">
      <c r="A60" s="64">
        <v>55</v>
      </c>
      <c r="B60" s="78"/>
      <c r="C60" s="79"/>
      <c r="D60" s="79"/>
      <c r="E60" s="94" t="s">
        <v>227</v>
      </c>
      <c r="F60" s="81" t="e">
        <f>VLOOKUP(E60,občine[],2,FALSE)</f>
        <v>#N/A</v>
      </c>
      <c r="G60" s="82"/>
      <c r="H60" s="83"/>
      <c r="I60" s="83"/>
      <c r="J60" s="84">
        <f t="shared" si="1"/>
        <v>0</v>
      </c>
      <c r="K60" s="80"/>
      <c r="L60" s="80"/>
      <c r="M60" s="86"/>
      <c r="N60" s="78" t="s">
        <v>227</v>
      </c>
      <c r="O60" s="80"/>
      <c r="P60" s="87" t="e">
        <f t="shared" si="2"/>
        <v>#DIV/0!</v>
      </c>
      <c r="Q60" s="80" t="s">
        <v>227</v>
      </c>
      <c r="R60" s="80" t="s">
        <v>227</v>
      </c>
      <c r="S60" s="80"/>
      <c r="T60" s="80"/>
      <c r="U60" s="80"/>
      <c r="V60" s="85"/>
      <c r="W60" s="80"/>
      <c r="X60" s="10" t="s">
        <v>228</v>
      </c>
    </row>
    <row r="61" spans="1:24" ht="37.5" x14ac:dyDescent="0.25">
      <c r="A61" s="64">
        <v>56</v>
      </c>
      <c r="B61" s="78"/>
      <c r="C61" s="79"/>
      <c r="D61" s="79"/>
      <c r="E61" s="94" t="s">
        <v>227</v>
      </c>
      <c r="F61" s="81" t="e">
        <f>VLOOKUP(E61,občine[],2,FALSE)</f>
        <v>#N/A</v>
      </c>
      <c r="G61" s="82"/>
      <c r="H61" s="83"/>
      <c r="I61" s="83"/>
      <c r="J61" s="84">
        <f t="shared" si="1"/>
        <v>0</v>
      </c>
      <c r="K61" s="80"/>
      <c r="L61" s="80"/>
      <c r="M61" s="86"/>
      <c r="N61" s="78" t="s">
        <v>227</v>
      </c>
      <c r="O61" s="80"/>
      <c r="P61" s="87" t="e">
        <f t="shared" si="2"/>
        <v>#DIV/0!</v>
      </c>
      <c r="Q61" s="80" t="s">
        <v>227</v>
      </c>
      <c r="R61" s="80" t="s">
        <v>227</v>
      </c>
      <c r="S61" s="80"/>
      <c r="T61" s="80"/>
      <c r="U61" s="80"/>
      <c r="V61" s="85"/>
      <c r="W61" s="80"/>
      <c r="X61" s="10" t="s">
        <v>228</v>
      </c>
    </row>
    <row r="62" spans="1:24" ht="37.5" x14ac:dyDescent="0.25">
      <c r="A62" s="64">
        <v>57</v>
      </c>
      <c r="B62" s="78"/>
      <c r="C62" s="79"/>
      <c r="D62" s="79"/>
      <c r="E62" s="94" t="s">
        <v>227</v>
      </c>
      <c r="F62" s="81" t="e">
        <f>VLOOKUP(E62,občine[],2,FALSE)</f>
        <v>#N/A</v>
      </c>
      <c r="G62" s="82"/>
      <c r="H62" s="83"/>
      <c r="I62" s="83"/>
      <c r="J62" s="84">
        <f t="shared" si="1"/>
        <v>0</v>
      </c>
      <c r="K62" s="80"/>
      <c r="L62" s="80"/>
      <c r="M62" s="86"/>
      <c r="N62" s="78" t="s">
        <v>227</v>
      </c>
      <c r="O62" s="80"/>
      <c r="P62" s="87" t="e">
        <f t="shared" si="2"/>
        <v>#DIV/0!</v>
      </c>
      <c r="Q62" s="80" t="s">
        <v>227</v>
      </c>
      <c r="R62" s="80" t="s">
        <v>227</v>
      </c>
      <c r="S62" s="80"/>
      <c r="T62" s="80"/>
      <c r="U62" s="80"/>
      <c r="V62" s="85"/>
      <c r="W62" s="80"/>
      <c r="X62" s="10" t="s">
        <v>228</v>
      </c>
    </row>
    <row r="63" spans="1:24" ht="37.5" x14ac:dyDescent="0.25">
      <c r="A63" s="64">
        <v>58</v>
      </c>
      <c r="B63" s="78"/>
      <c r="C63" s="79"/>
      <c r="D63" s="79"/>
      <c r="E63" s="94" t="s">
        <v>227</v>
      </c>
      <c r="F63" s="81" t="e">
        <f>VLOOKUP(E63,občine[],2,FALSE)</f>
        <v>#N/A</v>
      </c>
      <c r="G63" s="82"/>
      <c r="H63" s="83"/>
      <c r="I63" s="83"/>
      <c r="J63" s="84">
        <f t="shared" si="1"/>
        <v>0</v>
      </c>
      <c r="K63" s="80"/>
      <c r="L63" s="80"/>
      <c r="M63" s="86"/>
      <c r="N63" s="78" t="s">
        <v>227</v>
      </c>
      <c r="O63" s="80"/>
      <c r="P63" s="87" t="e">
        <f t="shared" si="2"/>
        <v>#DIV/0!</v>
      </c>
      <c r="Q63" s="80" t="s">
        <v>227</v>
      </c>
      <c r="R63" s="80" t="s">
        <v>227</v>
      </c>
      <c r="S63" s="80"/>
      <c r="T63" s="80"/>
      <c r="U63" s="80"/>
      <c r="V63" s="85"/>
      <c r="W63" s="80"/>
      <c r="X63" s="10" t="s">
        <v>228</v>
      </c>
    </row>
    <row r="64" spans="1:24" ht="37.5" x14ac:dyDescent="0.25">
      <c r="A64" s="64">
        <v>59</v>
      </c>
      <c r="B64" s="78"/>
      <c r="C64" s="79"/>
      <c r="D64" s="79"/>
      <c r="E64" s="94" t="s">
        <v>227</v>
      </c>
      <c r="F64" s="81" t="e">
        <f>VLOOKUP(E64,občine[],2,FALSE)</f>
        <v>#N/A</v>
      </c>
      <c r="G64" s="82"/>
      <c r="H64" s="83"/>
      <c r="I64" s="83"/>
      <c r="J64" s="84">
        <f t="shared" si="1"/>
        <v>0</v>
      </c>
      <c r="K64" s="80"/>
      <c r="L64" s="80"/>
      <c r="M64" s="86"/>
      <c r="N64" s="78" t="s">
        <v>227</v>
      </c>
      <c r="O64" s="80"/>
      <c r="P64" s="87" t="e">
        <f t="shared" si="2"/>
        <v>#DIV/0!</v>
      </c>
      <c r="Q64" s="80" t="s">
        <v>227</v>
      </c>
      <c r="R64" s="80" t="s">
        <v>227</v>
      </c>
      <c r="S64" s="80"/>
      <c r="T64" s="80"/>
      <c r="U64" s="80"/>
      <c r="V64" s="85"/>
      <c r="W64" s="80"/>
      <c r="X64" s="10" t="s">
        <v>228</v>
      </c>
    </row>
    <row r="65" spans="1:24" ht="37.5" x14ac:dyDescent="0.25">
      <c r="A65" s="64">
        <v>60</v>
      </c>
      <c r="B65" s="78"/>
      <c r="C65" s="79"/>
      <c r="D65" s="79"/>
      <c r="E65" s="94" t="s">
        <v>227</v>
      </c>
      <c r="F65" s="81" t="e">
        <f>VLOOKUP(E65,občine[],2,FALSE)</f>
        <v>#N/A</v>
      </c>
      <c r="G65" s="82"/>
      <c r="H65" s="83"/>
      <c r="I65" s="83"/>
      <c r="J65" s="84">
        <f t="shared" si="1"/>
        <v>0</v>
      </c>
      <c r="K65" s="80"/>
      <c r="L65" s="80"/>
      <c r="M65" s="86"/>
      <c r="N65" s="78" t="s">
        <v>227</v>
      </c>
      <c r="O65" s="80"/>
      <c r="P65" s="87" t="e">
        <f t="shared" si="2"/>
        <v>#DIV/0!</v>
      </c>
      <c r="Q65" s="80" t="s">
        <v>227</v>
      </c>
      <c r="R65" s="80" t="s">
        <v>227</v>
      </c>
      <c r="S65" s="80"/>
      <c r="T65" s="80"/>
      <c r="U65" s="80"/>
      <c r="V65" s="85"/>
      <c r="W65" s="80"/>
      <c r="X65" s="10" t="s">
        <v>228</v>
      </c>
    </row>
    <row r="66" spans="1:24" ht="18.75" x14ac:dyDescent="0.25">
      <c r="A66" s="88"/>
      <c r="B66" s="89"/>
      <c r="C66" s="90"/>
      <c r="D66" s="90"/>
      <c r="E66" s="89"/>
      <c r="F66" s="91" t="s">
        <v>232</v>
      </c>
      <c r="G66" s="92">
        <f t="shared" ref="G66:L66" si="3">SUBTOTAL(109,G6:G65)</f>
        <v>0</v>
      </c>
      <c r="H66" s="92">
        <f t="shared" si="3"/>
        <v>0</v>
      </c>
      <c r="I66" s="92">
        <f t="shared" si="3"/>
        <v>0</v>
      </c>
      <c r="J66" s="92">
        <f t="shared" si="3"/>
        <v>0</v>
      </c>
      <c r="K66" s="92">
        <f t="shared" si="3"/>
        <v>0</v>
      </c>
      <c r="L66" s="92">
        <f t="shared" si="3"/>
        <v>0</v>
      </c>
      <c r="M66" s="89"/>
      <c r="N66" s="89"/>
      <c r="O66" s="93">
        <f>SUBTOTAL(109,O6:O65)</f>
        <v>0</v>
      </c>
      <c r="P66" s="89"/>
      <c r="Q66" s="89"/>
      <c r="R66" s="89"/>
      <c r="S66" s="89"/>
      <c r="T66" s="89"/>
      <c r="U66" s="89"/>
      <c r="V66" s="89"/>
      <c r="W66" s="89"/>
    </row>
    <row r="68" spans="1:24" ht="40.5" customHeight="1" x14ac:dyDescent="0.25">
      <c r="B68" s="53"/>
      <c r="C68" s="54"/>
      <c r="D68" s="176"/>
      <c r="E68" s="176"/>
      <c r="F68" s="177"/>
      <c r="G68" s="177"/>
      <c r="N68" s="9"/>
      <c r="O68" s="139" t="s">
        <v>259</v>
      </c>
      <c r="P68" s="140">
        <f ca="1">TODAY()</f>
        <v>46070</v>
      </c>
      <c r="Q68" s="184" t="s">
        <v>257</v>
      </c>
      <c r="R68" s="184"/>
      <c r="S68" s="185"/>
      <c r="T68" s="185"/>
    </row>
    <row r="69" spans="1:24" ht="18.75" customHeight="1" x14ac:dyDescent="0.25">
      <c r="B69" s="174"/>
      <c r="C69" s="174"/>
      <c r="D69" s="172"/>
      <c r="E69" s="172"/>
      <c r="F69" s="173"/>
      <c r="G69" s="173"/>
      <c r="N69" s="9"/>
      <c r="O69" s="186" t="s">
        <v>260</v>
      </c>
      <c r="P69" s="186"/>
      <c r="Q69" s="187" t="s">
        <v>258</v>
      </c>
      <c r="R69" s="188"/>
      <c r="S69" s="191"/>
      <c r="T69" s="192"/>
    </row>
    <row r="70" spans="1:24" ht="21.75" customHeight="1" x14ac:dyDescent="0.25">
      <c r="B70" s="174"/>
      <c r="C70" s="174"/>
      <c r="D70" s="172"/>
      <c r="E70" s="172"/>
      <c r="F70" s="173"/>
      <c r="G70" s="173"/>
      <c r="N70" s="9"/>
      <c r="O70" s="186"/>
      <c r="P70" s="186"/>
      <c r="Q70" s="189"/>
      <c r="R70" s="190"/>
      <c r="S70" s="193"/>
      <c r="T70" s="194"/>
    </row>
    <row r="71" spans="1:24" x14ac:dyDescent="0.25">
      <c r="B71" s="9"/>
      <c r="C71" s="55"/>
      <c r="D71" s="55"/>
      <c r="E71" s="56"/>
      <c r="F71" s="9"/>
      <c r="G71" s="9"/>
      <c r="N71" s="9"/>
      <c r="O71" s="9"/>
      <c r="P71" s="9"/>
      <c r="Q71" s="9"/>
      <c r="R71" s="9"/>
      <c r="S71" s="9"/>
      <c r="T71" s="9"/>
    </row>
    <row r="72" spans="1:24" x14ac:dyDescent="0.25">
      <c r="E72" s="32"/>
    </row>
    <row r="73" spans="1:24" x14ac:dyDescent="0.25">
      <c r="E73" s="32"/>
    </row>
  </sheetData>
  <sheetProtection algorithmName="SHA-512" hashValue="ZZPQc21M8KuWtW/VIzH5V2yu/Y9/kkXXdVOmFKM193sOJmPOzCD565TzMM4F7bmdZsBLVohN7iuQKCz4z5lSEQ==" saltValue="GKcFxhKduSn6SBFJlqDqjQ==" spinCount="100000" sheet="1" formatCells="0" formatColumns="0" formatRows="0" deleteRows="0" selectLockedCells="1" sort="0" autoFilter="0" pivotTables="0"/>
  <autoFilter ref="A5:V65" xr:uid="{4B74217E-BC0C-40F4-9393-BDD3CC97DCF2}"/>
  <mergeCells count="19">
    <mergeCell ref="Q68:R68"/>
    <mergeCell ref="S68:T68"/>
    <mergeCell ref="O69:P70"/>
    <mergeCell ref="Q69:R70"/>
    <mergeCell ref="S69:T70"/>
    <mergeCell ref="D69:E70"/>
    <mergeCell ref="F69:G70"/>
    <mergeCell ref="B69:C70"/>
    <mergeCell ref="C2:G2"/>
    <mergeCell ref="D68:E68"/>
    <mergeCell ref="F68:G68"/>
    <mergeCell ref="B3:F4"/>
    <mergeCell ref="N4:P4"/>
    <mergeCell ref="G4:J4"/>
    <mergeCell ref="S4:V4"/>
    <mergeCell ref="K4:M4"/>
    <mergeCell ref="N3:V3"/>
    <mergeCell ref="G3:M3"/>
    <mergeCell ref="Q4:R4"/>
  </mergeCells>
  <conditionalFormatting sqref="N6:N65">
    <cfRule type="containsText" dxfId="61" priority="68" operator="containsText" text="NE">
      <formula>NOT(ISERROR(SEARCH("NE",N6)))</formula>
    </cfRule>
  </conditionalFormatting>
  <conditionalFormatting sqref="O6">
    <cfRule type="expression" dxfId="60" priority="73" stopIfTrue="1">
      <formula>$W$6</formula>
    </cfRule>
  </conditionalFormatting>
  <conditionalFormatting sqref="O6:V6">
    <cfRule type="expression" dxfId="59" priority="69">
      <formula>$N$6=$X$6</formula>
    </cfRule>
    <cfRule type="expression" dxfId="58" priority="74">
      <formula>$W$6</formula>
    </cfRule>
  </conditionalFormatting>
  <conditionalFormatting sqref="O7:V7">
    <cfRule type="expression" dxfId="57" priority="64" stopIfTrue="1">
      <formula>$N$7=$X$7</formula>
    </cfRule>
  </conditionalFormatting>
  <conditionalFormatting sqref="O8:V8">
    <cfRule type="expression" dxfId="56" priority="5">
      <formula>$N$8=$X$8</formula>
    </cfRule>
  </conditionalFormatting>
  <conditionalFormatting sqref="O9:V9">
    <cfRule type="expression" dxfId="55" priority="4">
      <formula>$N$9=$X$9</formula>
    </cfRule>
  </conditionalFormatting>
  <conditionalFormatting sqref="O10:V10">
    <cfRule type="expression" dxfId="54" priority="3">
      <formula>$N$10=$X$10</formula>
    </cfRule>
  </conditionalFormatting>
  <conditionalFormatting sqref="O11:V11">
    <cfRule type="expression" dxfId="53" priority="2">
      <formula>$N$11=$X$11</formula>
    </cfRule>
  </conditionalFormatting>
  <conditionalFormatting sqref="O12:V12">
    <cfRule type="expression" dxfId="52" priority="1">
      <formula>$N$12=$X$12</formula>
    </cfRule>
  </conditionalFormatting>
  <conditionalFormatting sqref="O13:V13">
    <cfRule type="expression" dxfId="51" priority="54">
      <formula>$N$13=$X$13</formula>
    </cfRule>
  </conditionalFormatting>
  <conditionalFormatting sqref="O13:V18">
    <cfRule type="expression" dxfId="50" priority="75">
      <formula>$N$1+#REF!=$X$13</formula>
    </cfRule>
  </conditionalFormatting>
  <conditionalFormatting sqref="O14:V14">
    <cfRule type="expression" dxfId="49" priority="53">
      <formula>$N$14=$X$14</formula>
    </cfRule>
  </conditionalFormatting>
  <conditionalFormatting sqref="O15:V15">
    <cfRule type="expression" dxfId="48" priority="52">
      <formula>$N$15=$X$16</formula>
    </cfRule>
  </conditionalFormatting>
  <conditionalFormatting sqref="O16:V16">
    <cfRule type="expression" dxfId="47" priority="51">
      <formula>$N$16=$X$16</formula>
    </cfRule>
  </conditionalFormatting>
  <conditionalFormatting sqref="O17:V17">
    <cfRule type="expression" dxfId="46" priority="50">
      <formula>$N$17=$X$17</formula>
    </cfRule>
  </conditionalFormatting>
  <conditionalFormatting sqref="O18:V18">
    <cfRule type="expression" dxfId="45" priority="49">
      <formula>$N$18=$X$18</formula>
    </cfRule>
  </conditionalFormatting>
  <conditionalFormatting sqref="O19:V19">
    <cfRule type="expression" dxfId="44" priority="48">
      <formula>$N$19=$X$19</formula>
    </cfRule>
  </conditionalFormatting>
  <conditionalFormatting sqref="O20:V20">
    <cfRule type="expression" dxfId="43" priority="47">
      <formula>$N$20=$X$20</formula>
    </cfRule>
  </conditionalFormatting>
  <conditionalFormatting sqref="O21:V21">
    <cfRule type="expression" dxfId="42" priority="46">
      <formula>$N$21=$X$21</formula>
    </cfRule>
  </conditionalFormatting>
  <conditionalFormatting sqref="O22:V22">
    <cfRule type="expression" dxfId="41" priority="45">
      <formula>$N$22=$X$22</formula>
    </cfRule>
  </conditionalFormatting>
  <conditionalFormatting sqref="O23:V23">
    <cfRule type="expression" dxfId="40" priority="44">
      <formula>$N$23=$X$23</formula>
    </cfRule>
  </conditionalFormatting>
  <conditionalFormatting sqref="O24:V24">
    <cfRule type="expression" dxfId="39" priority="43">
      <formula>$N$24=$X$24</formula>
    </cfRule>
  </conditionalFormatting>
  <conditionalFormatting sqref="O25:V25">
    <cfRule type="expression" dxfId="38" priority="42">
      <formula>$N$25=$X$25</formula>
    </cfRule>
  </conditionalFormatting>
  <conditionalFormatting sqref="O26:V26">
    <cfRule type="expression" dxfId="37" priority="41">
      <formula>$N$26=$X$26</formula>
    </cfRule>
  </conditionalFormatting>
  <conditionalFormatting sqref="O27:V27">
    <cfRule type="expression" dxfId="36" priority="40">
      <formula>$N$27=$X$27</formula>
    </cfRule>
  </conditionalFormatting>
  <conditionalFormatting sqref="O28:V28">
    <cfRule type="expression" dxfId="35" priority="39">
      <formula>$N$28=$X$28</formula>
    </cfRule>
  </conditionalFormatting>
  <conditionalFormatting sqref="O29:V29">
    <cfRule type="expression" dxfId="34" priority="38">
      <formula>$N$29=$X$29</formula>
    </cfRule>
  </conditionalFormatting>
  <conditionalFormatting sqref="O30:V30">
    <cfRule type="expression" dxfId="33" priority="37">
      <formula>$N$30=$X$30</formula>
    </cfRule>
  </conditionalFormatting>
  <conditionalFormatting sqref="O31:V31">
    <cfRule type="expression" dxfId="32" priority="36">
      <formula>$N$31=$X$31</formula>
    </cfRule>
  </conditionalFormatting>
  <conditionalFormatting sqref="O32:V32">
    <cfRule type="expression" dxfId="31" priority="35">
      <formula>$N$32=$X$32</formula>
    </cfRule>
  </conditionalFormatting>
  <conditionalFormatting sqref="O33:V33">
    <cfRule type="expression" dxfId="30" priority="34">
      <formula>$N$33=$X$33</formula>
    </cfRule>
  </conditionalFormatting>
  <conditionalFormatting sqref="O34:V34">
    <cfRule type="expression" dxfId="29" priority="33">
      <formula>$N$34=$X$34</formula>
    </cfRule>
  </conditionalFormatting>
  <conditionalFormatting sqref="O35:V35">
    <cfRule type="expression" dxfId="28" priority="32">
      <formula>$N$35=$X$35</formula>
    </cfRule>
  </conditionalFormatting>
  <conditionalFormatting sqref="O36:V36">
    <cfRule type="expression" dxfId="27" priority="31">
      <formula>$N$36=$X$36</formula>
    </cfRule>
  </conditionalFormatting>
  <conditionalFormatting sqref="O37:V37">
    <cfRule type="expression" dxfId="26" priority="30">
      <formula>$N$37=$X$37</formula>
    </cfRule>
  </conditionalFormatting>
  <conditionalFormatting sqref="O38:V38">
    <cfRule type="expression" dxfId="25" priority="29">
      <formula>$N$38=$X$38</formula>
    </cfRule>
  </conditionalFormatting>
  <conditionalFormatting sqref="O39:V39">
    <cfRule type="expression" dxfId="24" priority="28">
      <formula>$N$39=$X$39</formula>
    </cfRule>
  </conditionalFormatting>
  <conditionalFormatting sqref="O40:V40">
    <cfRule type="expression" dxfId="23" priority="27">
      <formula>$N$40=$X$40</formula>
    </cfRule>
  </conditionalFormatting>
  <conditionalFormatting sqref="O41:V41">
    <cfRule type="expression" dxfId="22" priority="26">
      <formula>$N$41=$X$41</formula>
    </cfRule>
  </conditionalFormatting>
  <conditionalFormatting sqref="O42:V42">
    <cfRule type="expression" dxfId="21" priority="25">
      <formula>$N$42=$X$42</formula>
    </cfRule>
  </conditionalFormatting>
  <conditionalFormatting sqref="O43:V43">
    <cfRule type="expression" dxfId="20" priority="24">
      <formula>$N$43=$X$43</formula>
    </cfRule>
  </conditionalFormatting>
  <conditionalFormatting sqref="O44:V44">
    <cfRule type="expression" dxfId="19" priority="23">
      <formula>$N$44=$X$44</formula>
    </cfRule>
  </conditionalFormatting>
  <conditionalFormatting sqref="O45:V45">
    <cfRule type="expression" dxfId="18" priority="22">
      <formula>$N$45=$X$45</formula>
    </cfRule>
  </conditionalFormatting>
  <conditionalFormatting sqref="O46:V46">
    <cfRule type="expression" dxfId="17" priority="21">
      <formula>$N$46=$X$46</formula>
    </cfRule>
  </conditionalFormatting>
  <conditionalFormatting sqref="O47:V47">
    <cfRule type="expression" dxfId="16" priority="20">
      <formula>$N$47=$X$47</formula>
    </cfRule>
  </conditionalFormatting>
  <conditionalFormatting sqref="O48:V48">
    <cfRule type="expression" dxfId="15" priority="19">
      <formula>$N$48=$X$48</formula>
    </cfRule>
  </conditionalFormatting>
  <conditionalFormatting sqref="O49:V49">
    <cfRule type="expression" dxfId="14" priority="18">
      <formula>$N$49=$X$49</formula>
    </cfRule>
  </conditionalFormatting>
  <conditionalFormatting sqref="O50:V50">
    <cfRule type="expression" dxfId="13" priority="17">
      <formula>$N$50=$X$50</formula>
    </cfRule>
  </conditionalFormatting>
  <conditionalFormatting sqref="O51:V51">
    <cfRule type="expression" dxfId="12" priority="16">
      <formula>$N$51=$X$51</formula>
    </cfRule>
  </conditionalFormatting>
  <conditionalFormatting sqref="O52:V52">
    <cfRule type="expression" dxfId="11" priority="15">
      <formula>$N$52=$X$52</formula>
    </cfRule>
  </conditionalFormatting>
  <conditionalFormatting sqref="O53:V53">
    <cfRule type="expression" dxfId="10" priority="14">
      <formula>$N$53=$X$53</formula>
    </cfRule>
  </conditionalFormatting>
  <conditionalFormatting sqref="O54:V54">
    <cfRule type="expression" dxfId="9" priority="13">
      <formula>$N$54=$X$54</formula>
    </cfRule>
  </conditionalFormatting>
  <conditionalFormatting sqref="O55:V55">
    <cfRule type="expression" dxfId="8" priority="12">
      <formula>$N$55=$X$55</formula>
    </cfRule>
  </conditionalFormatting>
  <conditionalFormatting sqref="O56:V56">
    <cfRule type="expression" dxfId="7" priority="11">
      <formula>$N$56=$X$56</formula>
    </cfRule>
  </conditionalFormatting>
  <conditionalFormatting sqref="O57:V57">
    <cfRule type="expression" dxfId="6" priority="10">
      <formula>$N$57=$X$57</formula>
    </cfRule>
  </conditionalFormatting>
  <conditionalFormatting sqref="O58:V58">
    <cfRule type="expression" dxfId="5" priority="9">
      <formula>$N$58=$X$58</formula>
    </cfRule>
  </conditionalFormatting>
  <pageMargins left="0.23622047244094491" right="0.23622047244094491" top="0.74803149606299213" bottom="0.74803149606299213" header="0.31496062992125984" footer="0.31496062992125984"/>
  <pageSetup paperSize="9" scale="50" orientation="landscape" r:id="rId1"/>
  <rowBreaks count="3" manualBreakCount="3">
    <brk id="22" max="22" man="1"/>
    <brk id="40" max="22" man="1"/>
    <brk id="58" max="22" man="1"/>
  </rowBreaks>
  <colBreaks count="1" manualBreakCount="1">
    <brk id="13" max="112" man="1"/>
  </colBreak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7A897C4-0C4A-42B0-B0CD-909F7F252F6C}">
          <x14:formula1>
            <xm:f>Podatki!$A$2:$A$214</xm:f>
          </x14:formula1>
          <xm:sqref>E6:E65</xm:sqref>
        </x14:dataValidation>
        <x14:dataValidation type="list" allowBlank="1" showInputMessage="1" showErrorMessage="1" xr:uid="{0E161A66-CCB0-41B9-8826-29B76B6383EA}">
          <x14:formula1>
            <xm:f>Podatki!$E$2:$E$4</xm:f>
          </x14:formula1>
          <xm:sqref>N6:N65 Q6:R65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6E893-77B7-4917-AD08-B727B59FB2CC}">
  <dimension ref="A1:Q52"/>
  <sheetViews>
    <sheetView zoomScale="85" zoomScaleNormal="85" zoomScaleSheetLayoutView="85" workbookViewId="0">
      <selection activeCell="G13" sqref="G13"/>
    </sheetView>
  </sheetViews>
  <sheetFormatPr defaultRowHeight="15" x14ac:dyDescent="0.25"/>
  <cols>
    <col min="1" max="1" width="21.42578125" style="13" customWidth="1"/>
    <col min="2" max="2" width="19.7109375" style="13" customWidth="1"/>
    <col min="3" max="3" width="17" style="13" customWidth="1"/>
    <col min="4" max="4" width="23.42578125" style="13" customWidth="1"/>
    <col min="5" max="6" width="9.140625" style="40"/>
    <col min="7" max="7" width="15.85546875" style="13" customWidth="1"/>
    <col min="8" max="8" width="10.7109375" style="13" customWidth="1"/>
    <col min="9" max="9" width="17" style="13" customWidth="1"/>
    <col min="10" max="10" width="17.5703125" style="13" customWidth="1"/>
    <col min="11" max="11" width="14" style="13" customWidth="1"/>
    <col min="12" max="16384" width="9.140625" style="13"/>
  </cols>
  <sheetData>
    <row r="1" spans="1:17" ht="15.75" x14ac:dyDescent="0.25">
      <c r="A1" s="95"/>
      <c r="B1" s="95"/>
      <c r="C1" s="95"/>
      <c r="D1" s="95"/>
      <c r="E1" s="96"/>
      <c r="F1" s="96"/>
      <c r="G1" s="95"/>
      <c r="H1" s="95"/>
      <c r="I1" s="95"/>
      <c r="J1" s="95"/>
      <c r="K1" s="95"/>
      <c r="L1" s="95"/>
    </row>
    <row r="2" spans="1:17" ht="15.75" x14ac:dyDescent="0.25">
      <c r="A2" s="95"/>
      <c r="B2" s="95"/>
      <c r="C2" s="95"/>
      <c r="D2" s="95"/>
      <c r="E2" s="96"/>
      <c r="F2" s="96"/>
      <c r="G2" s="95"/>
      <c r="H2" s="39" t="s">
        <v>309</v>
      </c>
      <c r="I2" s="39"/>
      <c r="J2" s="25"/>
      <c r="K2" s="25"/>
      <c r="L2" s="25"/>
      <c r="M2" s="17"/>
      <c r="N2" s="17"/>
      <c r="O2" s="17"/>
      <c r="P2" s="16"/>
      <c r="Q2" s="16"/>
    </row>
    <row r="3" spans="1:17" ht="15.75" x14ac:dyDescent="0.25">
      <c r="A3" s="95"/>
      <c r="B3" s="95"/>
      <c r="C3" s="95"/>
      <c r="D3" s="95"/>
      <c r="E3" s="96"/>
      <c r="F3" s="96"/>
      <c r="G3" s="95"/>
      <c r="H3" s="26"/>
      <c r="I3" s="27" t="s">
        <v>252</v>
      </c>
      <c r="J3" s="27" t="s">
        <v>253</v>
      </c>
      <c r="K3" s="27" t="s">
        <v>244</v>
      </c>
      <c r="L3" s="25"/>
      <c r="M3" s="17"/>
      <c r="N3" s="17"/>
      <c r="O3" s="17"/>
      <c r="P3" s="16"/>
      <c r="Q3" s="16"/>
    </row>
    <row r="4" spans="1:17" ht="18.75" x14ac:dyDescent="0.35">
      <c r="A4" s="95"/>
      <c r="B4" s="95"/>
      <c r="C4" s="95"/>
      <c r="D4" s="95"/>
      <c r="E4" s="97"/>
      <c r="F4" s="97"/>
      <c r="G4" s="95"/>
      <c r="H4" s="28" t="s">
        <v>248</v>
      </c>
      <c r="I4" s="42" t="s">
        <v>319</v>
      </c>
      <c r="J4" s="42" t="e">
        <f>D19</f>
        <v>#DIV/0!</v>
      </c>
      <c r="K4" s="29" t="e">
        <f>E18</f>
        <v>#DIV/0!</v>
      </c>
      <c r="L4" s="31"/>
      <c r="M4" s="18"/>
      <c r="N4" s="18"/>
      <c r="O4" s="16"/>
      <c r="P4" s="16"/>
      <c r="Q4" s="16"/>
    </row>
    <row r="5" spans="1:17" ht="18.75" x14ac:dyDescent="0.35">
      <c r="A5" s="219" t="s">
        <v>339</v>
      </c>
      <c r="B5" s="219"/>
      <c r="C5" s="219"/>
      <c r="D5" s="219"/>
      <c r="E5" s="97"/>
      <c r="F5" s="97"/>
      <c r="G5" s="95"/>
      <c r="H5" s="28" t="s">
        <v>249</v>
      </c>
      <c r="I5" s="42" t="s">
        <v>320</v>
      </c>
      <c r="J5" s="42" t="e">
        <f>D35</f>
        <v>#DIV/0!</v>
      </c>
      <c r="K5" s="29" t="str">
        <f>E31</f>
        <v>OK</v>
      </c>
      <c r="L5" s="31"/>
      <c r="M5" s="18"/>
      <c r="N5" s="18"/>
      <c r="O5" s="16"/>
      <c r="P5" s="16"/>
      <c r="Q5" s="16"/>
    </row>
    <row r="6" spans="1:17" ht="21" customHeight="1" x14ac:dyDescent="0.25">
      <c r="A6" s="219"/>
      <c r="B6" s="219"/>
      <c r="C6" s="219"/>
      <c r="D6" s="219"/>
      <c r="E6" s="97"/>
      <c r="F6" s="97"/>
      <c r="G6" s="95"/>
      <c r="H6" s="30" t="s">
        <v>250</v>
      </c>
      <c r="I6" s="43" t="s">
        <v>321</v>
      </c>
      <c r="J6" s="43" t="e">
        <f>D49</f>
        <v>#DIV/0!</v>
      </c>
      <c r="K6" s="29" t="str">
        <f>E45</f>
        <v>OK</v>
      </c>
      <c r="L6" s="98"/>
      <c r="M6" s="20"/>
      <c r="N6" s="20"/>
      <c r="O6" s="19"/>
      <c r="P6" s="16"/>
      <c r="Q6" s="16"/>
    </row>
    <row r="7" spans="1:17" ht="15.75" x14ac:dyDescent="0.25">
      <c r="A7" s="99"/>
      <c r="B7" s="99"/>
      <c r="C7" s="95"/>
      <c r="D7" s="95"/>
      <c r="E7" s="97"/>
      <c r="F7" s="97"/>
      <c r="G7" s="95"/>
      <c r="H7" s="220" t="s">
        <v>261</v>
      </c>
      <c r="I7" s="220"/>
      <c r="J7" s="41" t="e">
        <f>SUM(J4:J6)</f>
        <v>#DIV/0!</v>
      </c>
      <c r="K7" s="31"/>
      <c r="L7" s="31"/>
      <c r="M7" s="18"/>
      <c r="N7" s="18"/>
      <c r="O7" s="16"/>
      <c r="P7" s="16"/>
      <c r="Q7" s="16"/>
    </row>
    <row r="8" spans="1:17" s="14" customFormat="1" ht="66" customHeight="1" thickBot="1" x14ac:dyDescent="0.3">
      <c r="A8" s="100" t="s">
        <v>233</v>
      </c>
      <c r="B8" s="100" t="s">
        <v>236</v>
      </c>
      <c r="C8" s="100" t="s">
        <v>234</v>
      </c>
      <c r="D8" s="100" t="s">
        <v>235</v>
      </c>
      <c r="E8" s="101"/>
      <c r="F8" s="101"/>
      <c r="G8" s="102"/>
      <c r="H8" s="103"/>
      <c r="I8" s="59"/>
      <c r="J8" s="59"/>
      <c r="K8" s="59"/>
      <c r="L8" s="59"/>
      <c r="M8" s="20"/>
      <c r="N8" s="20"/>
      <c r="O8" s="19"/>
      <c r="P8" s="19"/>
      <c r="Q8" s="19"/>
    </row>
    <row r="9" spans="1:17" ht="15.75" x14ac:dyDescent="0.25">
      <c r="A9" s="104" t="s">
        <v>352</v>
      </c>
      <c r="B9" s="105">
        <v>10000</v>
      </c>
      <c r="C9" s="106">
        <f>SUM('Podatki-polnilna infrastruktura'!G6:G65)</f>
        <v>0</v>
      </c>
      <c r="D9" s="107">
        <f>B9*C9</f>
        <v>0</v>
      </c>
      <c r="E9" s="97"/>
      <c r="F9" s="97"/>
      <c r="G9" s="95"/>
      <c r="H9" s="38" t="s">
        <v>287</v>
      </c>
      <c r="I9" s="95"/>
      <c r="J9" s="95"/>
      <c r="K9" s="95"/>
      <c r="L9" s="95"/>
    </row>
    <row r="10" spans="1:17" ht="25.5" customHeight="1" x14ac:dyDescent="0.25">
      <c r="A10" s="108" t="s">
        <v>262</v>
      </c>
      <c r="B10" s="109">
        <v>25000</v>
      </c>
      <c r="C10" s="110">
        <f>SUM('Podatki-polnilna infrastruktura'!H6:H65)</f>
        <v>0</v>
      </c>
      <c r="D10" s="111">
        <f t="shared" ref="D10:D11" si="0">B10*C10</f>
        <v>0</v>
      </c>
      <c r="E10" s="97"/>
      <c r="F10" s="97"/>
      <c r="G10" s="95"/>
      <c r="H10" s="221" t="s">
        <v>283</v>
      </c>
      <c r="I10" s="221"/>
      <c r="J10" s="112" t="s">
        <v>284</v>
      </c>
      <c r="K10" s="112" t="s">
        <v>285</v>
      </c>
      <c r="L10" s="112" t="s">
        <v>244</v>
      </c>
    </row>
    <row r="11" spans="1:17" ht="24.75" customHeight="1" thickBot="1" x14ac:dyDescent="0.3">
      <c r="A11" s="113" t="s">
        <v>340</v>
      </c>
      <c r="B11" s="114">
        <v>40000</v>
      </c>
      <c r="C11" s="115">
        <f>SUM('Podatki-polnilna infrastruktura'!I6:I65)</f>
        <v>0</v>
      </c>
      <c r="D11" s="116">
        <f t="shared" si="0"/>
        <v>0</v>
      </c>
      <c r="E11" s="117" t="s">
        <v>244</v>
      </c>
      <c r="F11" s="117"/>
      <c r="G11" s="95"/>
      <c r="H11" s="218" t="s">
        <v>325</v>
      </c>
      <c r="I11" s="218"/>
      <c r="J11" s="118">
        <f>C9</f>
        <v>0</v>
      </c>
      <c r="K11" s="118" t="e">
        <f>J11/D12*100</f>
        <v>#DIV/0!</v>
      </c>
      <c r="L11" s="118" t="e">
        <f>IF(K11&gt;=70,"OK","Napaka,razmerje ni skladno s pogoji razpisa (70:30)")</f>
        <v>#DIV/0!</v>
      </c>
    </row>
    <row r="12" spans="1:17" ht="24.75" customHeight="1" x14ac:dyDescent="0.25">
      <c r="A12" s="209" t="s">
        <v>243</v>
      </c>
      <c r="B12" s="210"/>
      <c r="C12" s="211"/>
      <c r="D12" s="119">
        <f>SUM(C9:C11)</f>
        <v>0</v>
      </c>
      <c r="E12" s="117" t="str">
        <f>IF(D12=D31,"OK","Napaka-preverite vnose podatkov")</f>
        <v>OK</v>
      </c>
      <c r="F12" s="117"/>
      <c r="G12" s="95"/>
      <c r="H12" s="218" t="s">
        <v>341</v>
      </c>
      <c r="I12" s="218"/>
      <c r="J12" s="118">
        <f>C10+C11</f>
        <v>0</v>
      </c>
      <c r="K12" s="118" t="e">
        <f>J12/D12*100</f>
        <v>#DIV/0!</v>
      </c>
      <c r="L12" s="118" t="e">
        <f>IF(K12&lt;=30,"OK","Napaka,razmerje ni skladno s pogoji razpisa (70:30)")</f>
        <v>#DIV/0!</v>
      </c>
    </row>
    <row r="13" spans="1:17" ht="37.5" customHeight="1" x14ac:dyDescent="0.25">
      <c r="A13" s="215" t="s">
        <v>342</v>
      </c>
      <c r="B13" s="215"/>
      <c r="C13" s="215"/>
      <c r="D13" s="120">
        <f>SUM(D9:D11)</f>
        <v>0</v>
      </c>
      <c r="E13" s="121"/>
      <c r="F13" s="121"/>
      <c r="G13" s="95"/>
      <c r="H13" s="95"/>
      <c r="I13" s="95"/>
      <c r="J13" s="95"/>
      <c r="K13" s="95"/>
      <c r="L13" s="95"/>
    </row>
    <row r="14" spans="1:17" ht="36" customHeight="1" x14ac:dyDescent="0.25">
      <c r="A14" s="222" t="s">
        <v>282</v>
      </c>
      <c r="B14" s="222"/>
      <c r="C14" s="222"/>
      <c r="D14" s="122"/>
      <c r="E14" s="142"/>
      <c r="F14" s="123"/>
      <c r="G14" s="95"/>
      <c r="H14" s="95"/>
      <c r="I14" s="95"/>
      <c r="J14" s="95"/>
      <c r="K14" s="95"/>
      <c r="L14" s="95"/>
    </row>
    <row r="15" spans="1:17" ht="34.5" customHeight="1" x14ac:dyDescent="0.25">
      <c r="A15" s="223" t="s">
        <v>353</v>
      </c>
      <c r="B15" s="223"/>
      <c r="C15" s="223"/>
      <c r="D15" s="223"/>
      <c r="E15" s="121"/>
      <c r="F15" s="121"/>
      <c r="G15" s="95"/>
      <c r="H15" s="95"/>
      <c r="I15" s="95"/>
      <c r="J15" s="95"/>
      <c r="K15" s="95"/>
      <c r="L15" s="95"/>
    </row>
    <row r="16" spans="1:17" ht="15.75" x14ac:dyDescent="0.25">
      <c r="A16" s="61"/>
      <c r="B16" s="61"/>
      <c r="C16" s="61"/>
      <c r="D16" s="61"/>
      <c r="E16" s="121"/>
      <c r="F16" s="121"/>
      <c r="G16" s="95"/>
      <c r="H16" s="95"/>
      <c r="I16" s="95"/>
      <c r="J16" s="95"/>
      <c r="K16" s="95"/>
      <c r="L16" s="95"/>
    </row>
    <row r="17" spans="1:14" ht="18.75" x14ac:dyDescent="0.25">
      <c r="A17" s="207" t="s">
        <v>343</v>
      </c>
      <c r="B17" s="207"/>
      <c r="C17" s="207"/>
      <c r="D17" s="207"/>
      <c r="E17" s="124" t="s">
        <v>244</v>
      </c>
      <c r="F17" s="124"/>
      <c r="G17" s="95"/>
      <c r="H17" s="95"/>
      <c r="I17" s="95"/>
      <c r="J17" s="95"/>
      <c r="K17" s="95"/>
      <c r="L17" s="95"/>
    </row>
    <row r="18" spans="1:14" ht="25.5" customHeight="1" x14ac:dyDescent="0.25">
      <c r="A18" s="195" t="s">
        <v>237</v>
      </c>
      <c r="B18" s="195"/>
      <c r="C18" s="195"/>
      <c r="D18" s="125" t="e">
        <f>50*(1-D14/D13)/0.5</f>
        <v>#DIV/0!</v>
      </c>
      <c r="E18" s="123" t="e">
        <f>IF(D18&lt;0,"Napaka, zahtevani upravičeni stroški presegajo referenčne vrednosti po razpisu","OK")</f>
        <v>#DIV/0!</v>
      </c>
      <c r="F18" s="123"/>
      <c r="G18" s="95"/>
      <c r="H18" s="95"/>
      <c r="I18" s="95"/>
      <c r="J18" s="95"/>
      <c r="K18" s="95"/>
      <c r="L18" s="95"/>
    </row>
    <row r="19" spans="1:14" ht="24" customHeight="1" x14ac:dyDescent="0.25">
      <c r="A19" s="216" t="s">
        <v>344</v>
      </c>
      <c r="B19" s="216"/>
      <c r="C19" s="216"/>
      <c r="D19" s="22" t="e">
        <f>IF(D18&lt;=50,D18,"50,00")</f>
        <v>#DIV/0!</v>
      </c>
      <c r="E19" s="121"/>
      <c r="F19" s="121"/>
      <c r="G19" s="95"/>
      <c r="H19" s="95"/>
      <c r="I19" s="95"/>
      <c r="J19" s="95"/>
      <c r="K19" s="95"/>
      <c r="L19" s="95"/>
    </row>
    <row r="20" spans="1:14" ht="15.75" x14ac:dyDescent="0.25">
      <c r="A20" s="61"/>
      <c r="B20" s="61"/>
      <c r="C20" s="61"/>
      <c r="D20" s="61"/>
      <c r="E20" s="121"/>
      <c r="F20" s="121"/>
      <c r="G20" s="95"/>
      <c r="H20" s="95"/>
      <c r="I20" s="95"/>
      <c r="J20" s="95"/>
      <c r="K20" s="95"/>
      <c r="L20" s="95"/>
    </row>
    <row r="21" spans="1:14" ht="15.75" x14ac:dyDescent="0.25">
      <c r="A21" s="219" t="s">
        <v>238</v>
      </c>
      <c r="B21" s="219"/>
      <c r="C21" s="219"/>
      <c r="D21" s="219"/>
      <c r="E21" s="121"/>
      <c r="F21" s="121"/>
      <c r="G21" s="95"/>
      <c r="H21" s="95"/>
      <c r="I21" s="95"/>
      <c r="J21" s="95"/>
      <c r="K21" s="95"/>
      <c r="L21" s="95"/>
    </row>
    <row r="22" spans="1:14" ht="15.75" x14ac:dyDescent="0.25">
      <c r="A22" s="219"/>
      <c r="B22" s="219"/>
      <c r="C22" s="219"/>
      <c r="D22" s="219"/>
      <c r="E22" s="121"/>
      <c r="F22" s="121"/>
      <c r="G22" s="95"/>
      <c r="H22" s="95"/>
      <c r="I22" s="95"/>
      <c r="J22" s="95"/>
      <c r="K22" s="95"/>
      <c r="L22" s="95"/>
    </row>
    <row r="23" spans="1:14" ht="15.75" x14ac:dyDescent="0.25">
      <c r="A23" s="61"/>
      <c r="B23" s="61"/>
      <c r="C23" s="61"/>
      <c r="D23" s="61"/>
      <c r="E23" s="121"/>
      <c r="F23" s="121"/>
      <c r="G23" s="95"/>
      <c r="H23" s="95"/>
      <c r="I23" s="95"/>
      <c r="J23" s="95"/>
      <c r="K23" s="95"/>
      <c r="L23" s="95"/>
    </row>
    <row r="24" spans="1:14" ht="24.75" customHeight="1" x14ac:dyDescent="0.25">
      <c r="A24" s="214" t="s">
        <v>239</v>
      </c>
      <c r="B24" s="214"/>
      <c r="C24" s="126" t="s">
        <v>240</v>
      </c>
      <c r="D24" s="126" t="s">
        <v>241</v>
      </c>
      <c r="E24" s="97"/>
      <c r="F24" s="97"/>
      <c r="G24" s="95"/>
      <c r="H24" s="95"/>
      <c r="I24" s="95"/>
      <c r="J24" s="95"/>
      <c r="K24" s="127"/>
      <c r="L24" s="127"/>
      <c r="M24" s="15"/>
      <c r="N24" s="15"/>
    </row>
    <row r="25" spans="1:14" ht="15.75" x14ac:dyDescent="0.25">
      <c r="A25" s="213" t="s">
        <v>345</v>
      </c>
      <c r="B25" s="213"/>
      <c r="C25" s="26">
        <v>20</v>
      </c>
      <c r="D25" s="110">
        <f>SUMIF('Podatki-polnilna infrastruktura'!P6:P65,"&gt;=100",'Podatki-polnilna infrastruktura'!J6:J65)</f>
        <v>0</v>
      </c>
      <c r="E25" s="97"/>
      <c r="F25" s="97"/>
      <c r="G25" s="95"/>
      <c r="H25" s="95"/>
      <c r="I25" s="95"/>
      <c r="J25" s="95"/>
      <c r="K25" s="127"/>
      <c r="L25" s="127"/>
      <c r="M25" s="15"/>
      <c r="N25" s="15"/>
    </row>
    <row r="26" spans="1:14" ht="15.75" x14ac:dyDescent="0.25">
      <c r="A26" s="213" t="s">
        <v>346</v>
      </c>
      <c r="B26" s="213"/>
      <c r="C26" s="26">
        <v>15</v>
      </c>
      <c r="D26" s="110">
        <f>SUMIF('Podatki-polnilna infrastruktura'!P6:P65,"&gt;=60",'Podatki-polnilna infrastruktura'!J6:J65)-D25</f>
        <v>0</v>
      </c>
      <c r="E26" s="97"/>
      <c r="F26" s="97"/>
      <c r="G26" s="95"/>
      <c r="H26" s="95"/>
      <c r="I26" s="95"/>
      <c r="J26" s="95"/>
      <c r="K26" s="95"/>
      <c r="L26" s="95"/>
    </row>
    <row r="27" spans="1:14" ht="15.75" x14ac:dyDescent="0.25">
      <c r="A27" s="213" t="s">
        <v>347</v>
      </c>
      <c r="B27" s="213"/>
      <c r="C27" s="26">
        <v>10</v>
      </c>
      <c r="D27" s="110">
        <f>SUMIF('Podatki-polnilna infrastruktura'!P6:P65,"&gt;=30",'Podatki-polnilna infrastruktura'!J6:J65)-D25-D26</f>
        <v>0</v>
      </c>
      <c r="E27" s="97"/>
      <c r="F27" s="97"/>
      <c r="G27" s="95"/>
      <c r="H27" s="95"/>
      <c r="I27" s="95"/>
      <c r="J27" s="95"/>
      <c r="K27" s="95"/>
      <c r="L27" s="95"/>
    </row>
    <row r="28" spans="1:14" ht="18.75" customHeight="1" x14ac:dyDescent="0.25">
      <c r="A28" s="213" t="s">
        <v>348</v>
      </c>
      <c r="B28" s="213"/>
      <c r="C28" s="26">
        <v>5</v>
      </c>
      <c r="D28" s="110">
        <f>SUMIF('Podatki-polnilna infrastruktura'!P6:P65,"&gt;=10",'Podatki-polnilna infrastruktura'!J6:J65)-D25-D26-D27</f>
        <v>0</v>
      </c>
      <c r="E28" s="97"/>
      <c r="F28" s="97"/>
      <c r="G28" s="95"/>
      <c r="H28" s="95"/>
      <c r="I28" s="95"/>
      <c r="J28" s="95"/>
      <c r="K28" s="95"/>
      <c r="L28" s="95"/>
    </row>
    <row r="29" spans="1:14" ht="18.75" customHeight="1" x14ac:dyDescent="0.25">
      <c r="A29" s="201" t="s">
        <v>349</v>
      </c>
      <c r="B29" s="202"/>
      <c r="C29" s="26">
        <v>0</v>
      </c>
      <c r="D29" s="110">
        <f>SUMIF('Podatki-polnilna infrastruktura'!P6:P65,"&lt;10",'Podatki-polnilna infrastruktura'!J6:J65)-SUMIF('Podatki-polnilna infrastruktura'!P6:P65,"=0",'Podatki-polnilna infrastruktura'!J6:J65)</f>
        <v>0</v>
      </c>
      <c r="E29" s="97"/>
      <c r="F29" s="97"/>
      <c r="G29" s="95"/>
      <c r="H29" s="95"/>
      <c r="I29" s="95"/>
      <c r="J29" s="95"/>
      <c r="K29" s="95"/>
      <c r="L29" s="95"/>
    </row>
    <row r="30" spans="1:14" ht="17.25" customHeight="1" x14ac:dyDescent="0.25">
      <c r="A30" s="213" t="s">
        <v>242</v>
      </c>
      <c r="B30" s="213"/>
      <c r="C30" s="26">
        <v>0</v>
      </c>
      <c r="D30" s="110">
        <f>SUMIF('Podatki-polnilna infrastruktura'!N6:N65,"NE",'Podatki-polnilna infrastruktura'!J6:J65)</f>
        <v>0</v>
      </c>
      <c r="E30" s="117" t="s">
        <v>244</v>
      </c>
      <c r="F30" s="117"/>
      <c r="G30" s="95"/>
      <c r="H30" s="95"/>
      <c r="I30" s="95"/>
      <c r="J30" s="95"/>
      <c r="K30" s="95"/>
      <c r="L30" s="95"/>
    </row>
    <row r="31" spans="1:14" ht="15.75" x14ac:dyDescent="0.25">
      <c r="A31" s="208" t="s">
        <v>10</v>
      </c>
      <c r="B31" s="208"/>
      <c r="C31" s="208"/>
      <c r="D31" s="141">
        <f>SUM(D25:D30)</f>
        <v>0</v>
      </c>
      <c r="E31" s="128" t="str">
        <f>IF(D31=SUM('Podatki-polnilna infrastruktura'!J6:J65),"OK","Napaka pri vnosu podatkov-podatki v vseh zahtevanih poljih niso pravilno vneseni ali niso izpolnjenja vsa zahtevana polja-npr.v kolikor PM ne omogočajo koriščenja OVE je potrebno izbrati NE  v stolpcu N")</f>
        <v>OK</v>
      </c>
      <c r="F31" s="128"/>
      <c r="G31" s="95"/>
      <c r="H31" s="95"/>
      <c r="I31" s="95"/>
      <c r="J31" s="95"/>
      <c r="K31" s="95"/>
      <c r="L31" s="95"/>
    </row>
    <row r="32" spans="1:14" ht="15.75" x14ac:dyDescent="0.25">
      <c r="A32" s="95"/>
      <c r="B32" s="95"/>
      <c r="C32" s="95"/>
      <c r="D32" s="95"/>
      <c r="E32" s="97"/>
      <c r="F32" s="97"/>
      <c r="G32" s="95"/>
      <c r="H32" s="95"/>
      <c r="I32" s="95"/>
      <c r="J32" s="95"/>
      <c r="K32" s="95"/>
      <c r="L32" s="95"/>
    </row>
    <row r="33" spans="1:12" ht="50.25" customHeight="1" x14ac:dyDescent="0.25">
      <c r="A33" s="212" t="s">
        <v>350</v>
      </c>
      <c r="B33" s="212"/>
      <c r="C33" s="212"/>
      <c r="D33" s="212"/>
      <c r="E33" s="97"/>
      <c r="F33" s="97"/>
      <c r="G33" s="95"/>
      <c r="H33" s="95"/>
      <c r="I33" s="95"/>
      <c r="J33" s="95"/>
      <c r="K33" s="95"/>
      <c r="L33" s="95"/>
    </row>
    <row r="34" spans="1:12" ht="20.25" customHeight="1" x14ac:dyDescent="0.25">
      <c r="A34" s="195" t="s">
        <v>237</v>
      </c>
      <c r="B34" s="195"/>
      <c r="C34" s="195"/>
      <c r="D34" s="129" t="e">
        <f>20*(D25/D31)+15*(D26/D31)+10*(D27/D31)+5*(D28/D31)</f>
        <v>#DIV/0!</v>
      </c>
      <c r="E34" s="97"/>
      <c r="F34" s="97"/>
      <c r="G34" s="95"/>
      <c r="H34" s="95"/>
      <c r="I34" s="95"/>
      <c r="J34" s="95"/>
      <c r="K34" s="95"/>
      <c r="L34" s="95"/>
    </row>
    <row r="35" spans="1:12" ht="18" customHeight="1" x14ac:dyDescent="0.25">
      <c r="A35" s="217" t="s">
        <v>245</v>
      </c>
      <c r="B35" s="217"/>
      <c r="C35" s="217"/>
      <c r="D35" s="23" t="e">
        <f>IF(E31="OK",D34,"Napaka-preverite vnose podatkov")</f>
        <v>#DIV/0!</v>
      </c>
      <c r="E35" s="97"/>
      <c r="F35" s="97"/>
      <c r="G35" s="95"/>
      <c r="H35" s="95"/>
      <c r="I35" s="95"/>
      <c r="J35" s="95"/>
      <c r="K35" s="95"/>
      <c r="L35" s="95"/>
    </row>
    <row r="36" spans="1:12" ht="15.75" x14ac:dyDescent="0.25">
      <c r="A36" s="95"/>
      <c r="B36" s="95"/>
      <c r="C36" s="95"/>
      <c r="D36" s="95"/>
      <c r="E36" s="97"/>
      <c r="F36" s="97"/>
      <c r="G36" s="95"/>
      <c r="H36" s="95"/>
      <c r="I36" s="95"/>
      <c r="J36" s="95"/>
      <c r="K36" s="95"/>
      <c r="L36" s="95"/>
    </row>
    <row r="37" spans="1:12" ht="18.75" customHeight="1" x14ac:dyDescent="0.25">
      <c r="A37" s="206" t="s">
        <v>247</v>
      </c>
      <c r="B37" s="206"/>
      <c r="C37" s="206"/>
      <c r="D37" s="206"/>
      <c r="E37" s="97"/>
      <c r="F37" s="97"/>
      <c r="G37" s="95"/>
      <c r="H37" s="95"/>
      <c r="I37" s="95"/>
      <c r="J37" s="95"/>
      <c r="K37" s="95"/>
      <c r="L37" s="95"/>
    </row>
    <row r="38" spans="1:12" ht="14.25" customHeight="1" x14ac:dyDescent="0.25">
      <c r="A38" s="206"/>
      <c r="B38" s="206"/>
      <c r="C38" s="206"/>
      <c r="D38" s="206"/>
      <c r="E38" s="97"/>
      <c r="F38" s="97"/>
      <c r="G38" s="95"/>
      <c r="H38" s="95"/>
      <c r="I38" s="95"/>
      <c r="J38" s="95"/>
      <c r="K38" s="95"/>
      <c r="L38" s="95"/>
    </row>
    <row r="39" spans="1:12" ht="15.75" x14ac:dyDescent="0.25">
      <c r="A39" s="95"/>
      <c r="B39" s="95"/>
      <c r="C39" s="95"/>
      <c r="D39" s="95"/>
      <c r="E39" s="97"/>
      <c r="F39" s="97"/>
      <c r="G39" s="95"/>
      <c r="H39" s="95"/>
      <c r="I39" s="95"/>
      <c r="J39" s="95"/>
      <c r="K39" s="95"/>
      <c r="L39" s="95"/>
    </row>
    <row r="40" spans="1:12" ht="15.75" x14ac:dyDescent="0.25">
      <c r="A40" s="197" t="s">
        <v>246</v>
      </c>
      <c r="B40" s="198"/>
      <c r="C40" s="130" t="s">
        <v>240</v>
      </c>
      <c r="D40" s="131" t="s">
        <v>241</v>
      </c>
      <c r="E40" s="97"/>
      <c r="F40" s="97"/>
      <c r="G40" s="95"/>
      <c r="H40" s="95"/>
      <c r="I40" s="95"/>
      <c r="J40" s="95"/>
      <c r="K40" s="95"/>
      <c r="L40" s="95"/>
    </row>
    <row r="41" spans="1:12" ht="41.25" customHeight="1" x14ac:dyDescent="0.25">
      <c r="A41" s="199" t="s">
        <v>288</v>
      </c>
      <c r="B41" s="200"/>
      <c r="C41" s="132">
        <v>30</v>
      </c>
      <c r="D41" s="133">
        <f>SUMIF('Podatki-polnilna infrastruktura'!F6:F65,"Zasavska",'Podatki-polnilna infrastruktura'!J6:J65)+SUMIF('Podatki-polnilna infrastruktura'!F6:F65,"Koroška",'Podatki-polnilna infrastruktura'!J6:J65)+SUMIF('Podatki-polnilna infrastruktura'!F6:F65,"Posavska",'Podatki-polnilna infrastruktura'!J6:J65)+SUMIF('Podatki-polnilna infrastruktura'!F6:F65,"Goriška",'Podatki-polnilna infrastruktura'!J6:J65)+SUMIF('Podatki-polnilna infrastruktura'!F6:F65,"Jugovzhodna Slovenija",'Podatki-polnilna infrastruktura'!J6:J65)</f>
        <v>0</v>
      </c>
      <c r="E41" s="97"/>
      <c r="F41" s="97"/>
      <c r="G41" s="95"/>
      <c r="H41" s="95"/>
      <c r="I41" s="95"/>
      <c r="J41" s="95"/>
      <c r="K41" s="95"/>
      <c r="L41" s="95"/>
    </row>
    <row r="42" spans="1:12" ht="30" customHeight="1" x14ac:dyDescent="0.25">
      <c r="A42" s="201" t="s">
        <v>289</v>
      </c>
      <c r="B42" s="202"/>
      <c r="C42" s="132">
        <v>25</v>
      </c>
      <c r="D42" s="134">
        <f>SUMIF('Podatki-polnilna infrastruktura'!F6:F65,"Primorsko-notranjska",'Podatki-polnilna infrastruktura'!J6:J65)+SUMIF('Podatki-polnilna infrastruktura'!F6:F65,"Pomurska",'Podatki-polnilna infrastruktura'!J6:J65)+SUMIF('Podatki-polnilna infrastruktura'!F6:F65,"Obalno-kraška",'Podatki-polnilna infrastruktura'!J6:J65)</f>
        <v>0</v>
      </c>
      <c r="E42" s="97"/>
      <c r="F42" s="97"/>
      <c r="G42" s="95"/>
      <c r="H42" s="95"/>
      <c r="I42" s="95"/>
      <c r="J42" s="95"/>
      <c r="K42" s="95"/>
      <c r="L42" s="95"/>
    </row>
    <row r="43" spans="1:12" ht="21.75" customHeight="1" x14ac:dyDescent="0.25">
      <c r="A43" s="199" t="s">
        <v>290</v>
      </c>
      <c r="B43" s="200"/>
      <c r="C43" s="132">
        <v>20</v>
      </c>
      <c r="D43" s="134">
        <f>SUMIF('Podatki-polnilna infrastruktura'!F6:F65,"Gorenjska",'Podatki-polnilna infrastruktura'!J6:J65)+SUMIF('Podatki-polnilna infrastruktura'!F6:F65,"Podravska",'Podatki-polnilna infrastruktura'!J6:J65)+SUMIF('Podatki-polnilna infrastruktura'!F6:F65,"Savinjska",'Podatki-polnilna infrastruktura'!J6:J65)</f>
        <v>0</v>
      </c>
      <c r="E43" s="97"/>
      <c r="F43" s="97"/>
      <c r="G43" s="95"/>
      <c r="H43" s="95"/>
      <c r="I43" s="95"/>
      <c r="J43" s="95"/>
      <c r="K43" s="95"/>
      <c r="L43" s="95"/>
    </row>
    <row r="44" spans="1:12" ht="15.75" x14ac:dyDescent="0.25">
      <c r="A44" s="199" t="s">
        <v>291</v>
      </c>
      <c r="B44" s="200"/>
      <c r="C44" s="132">
        <v>15</v>
      </c>
      <c r="D44" s="134">
        <f>SUMIF('Podatki-polnilna infrastruktura'!F6:F65,"Osrednjeslovenska",'Podatki-polnilna infrastruktura'!J6:J65)</f>
        <v>0</v>
      </c>
      <c r="E44" s="117" t="s">
        <v>244</v>
      </c>
      <c r="F44" s="117"/>
      <c r="G44" s="95"/>
      <c r="H44" s="95"/>
      <c r="I44" s="95"/>
      <c r="J44" s="95"/>
      <c r="K44" s="95"/>
      <c r="L44" s="95"/>
    </row>
    <row r="45" spans="1:12" ht="15.75" x14ac:dyDescent="0.25">
      <c r="A45" s="203" t="s">
        <v>10</v>
      </c>
      <c r="B45" s="204"/>
      <c r="C45" s="204"/>
      <c r="D45" s="135">
        <f>SUM(D41:D44)</f>
        <v>0</v>
      </c>
      <c r="E45" s="117" t="str">
        <f>IF(D45=SUM('Podatki-polnilna infrastruktura'!J6:J65),"OK", "Napaka-preverite vnose podatkov (občina/regija ni izbrana)")</f>
        <v>OK</v>
      </c>
      <c r="F45" s="117"/>
      <c r="G45" s="95"/>
      <c r="H45" s="95"/>
      <c r="I45" s="95"/>
      <c r="J45" s="95"/>
      <c r="K45" s="95"/>
      <c r="L45" s="95"/>
    </row>
    <row r="46" spans="1:12" ht="15.75" x14ac:dyDescent="0.25">
      <c r="A46" s="136"/>
      <c r="B46" s="137"/>
      <c r="C46" s="137"/>
      <c r="D46" s="137"/>
      <c r="E46" s="97"/>
      <c r="F46" s="97"/>
      <c r="G46" s="95"/>
      <c r="H46" s="95"/>
      <c r="I46" s="95"/>
      <c r="J46" s="95"/>
      <c r="K46" s="95"/>
      <c r="L46" s="95"/>
    </row>
    <row r="47" spans="1:12" ht="39.75" customHeight="1" x14ac:dyDescent="0.25">
      <c r="A47" s="205" t="s">
        <v>351</v>
      </c>
      <c r="B47" s="145"/>
      <c r="C47" s="145"/>
      <c r="D47" s="145"/>
      <c r="E47" s="96"/>
      <c r="F47" s="96"/>
      <c r="G47" s="95"/>
      <c r="H47" s="95"/>
      <c r="I47" s="95"/>
      <c r="J47" s="95"/>
      <c r="K47" s="95"/>
      <c r="L47" s="95"/>
    </row>
    <row r="48" spans="1:12" ht="15.75" x14ac:dyDescent="0.25">
      <c r="A48" s="195" t="s">
        <v>237</v>
      </c>
      <c r="B48" s="195"/>
      <c r="C48" s="195"/>
      <c r="D48" s="129" t="e">
        <f>30*D41/D45+25*D42/D45+20*D43/D45+15*D44/D45</f>
        <v>#DIV/0!</v>
      </c>
      <c r="E48" s="96"/>
      <c r="F48" s="96"/>
      <c r="G48" s="95"/>
      <c r="H48" s="95"/>
      <c r="I48" s="95"/>
      <c r="J48" s="95"/>
      <c r="K48" s="95"/>
      <c r="L48" s="95"/>
    </row>
    <row r="49" spans="1:12" ht="31.5" customHeight="1" x14ac:dyDescent="0.25">
      <c r="A49" s="196" t="s">
        <v>251</v>
      </c>
      <c r="B49" s="196"/>
      <c r="C49" s="196"/>
      <c r="D49" s="24" t="e">
        <f>IF(E45="OK",D48,"Napaka-preverite vnose podatkov")</f>
        <v>#DIV/0!</v>
      </c>
      <c r="E49" s="96"/>
      <c r="F49" s="96"/>
      <c r="G49" s="95"/>
      <c r="H49" s="95"/>
      <c r="I49" s="95"/>
      <c r="J49" s="95"/>
      <c r="K49" s="95"/>
      <c r="L49" s="95"/>
    </row>
    <row r="50" spans="1:12" ht="15.75" x14ac:dyDescent="0.25">
      <c r="A50" s="102"/>
      <c r="B50" s="138"/>
      <c r="C50" s="138"/>
      <c r="D50" s="138"/>
      <c r="E50" s="96"/>
      <c r="F50" s="96"/>
      <c r="G50" s="95"/>
      <c r="H50" s="95"/>
      <c r="I50" s="95"/>
      <c r="J50" s="95"/>
      <c r="K50" s="95"/>
      <c r="L50" s="95"/>
    </row>
    <row r="51" spans="1:12" ht="15.75" x14ac:dyDescent="0.25">
      <c r="A51" s="102"/>
      <c r="B51" s="138"/>
      <c r="C51" s="138"/>
      <c r="D51" s="138"/>
      <c r="E51" s="97"/>
      <c r="F51" s="97"/>
      <c r="G51" s="95"/>
      <c r="H51" s="95"/>
      <c r="I51" s="95"/>
      <c r="J51" s="95"/>
      <c r="K51" s="95"/>
      <c r="L51" s="95"/>
    </row>
    <row r="52" spans="1:12" x14ac:dyDescent="0.25">
      <c r="A52" s="14"/>
    </row>
  </sheetData>
  <sheetProtection algorithmName="SHA-512" hashValue="9ratDYLC8ceDICeIkna0OxbTo1KLOCheGBienE9I5KSkND0GQp5wPeiHJrDfibO/pvJpA16/UMy/WCfCFpyXpA==" saltValue="pM2sUD8hZzaHmbFGbGpgNg==" spinCount="100000" sheet="1" objects="1" scenarios="1" formatCells="0" formatColumns="0" formatRows="0" selectLockedCells="1"/>
  <mergeCells count="34">
    <mergeCell ref="A26:B26"/>
    <mergeCell ref="H11:I11"/>
    <mergeCell ref="H12:I12"/>
    <mergeCell ref="A21:D22"/>
    <mergeCell ref="A5:D6"/>
    <mergeCell ref="H7:I7"/>
    <mergeCell ref="H10:I10"/>
    <mergeCell ref="A14:C14"/>
    <mergeCell ref="A15:D15"/>
    <mergeCell ref="A37:D38"/>
    <mergeCell ref="A17:D17"/>
    <mergeCell ref="A31:C31"/>
    <mergeCell ref="A29:B29"/>
    <mergeCell ref="A12:C12"/>
    <mergeCell ref="A33:D33"/>
    <mergeCell ref="A34:C34"/>
    <mergeCell ref="A27:B27"/>
    <mergeCell ref="A28:B28"/>
    <mergeCell ref="A30:B30"/>
    <mergeCell ref="A24:B24"/>
    <mergeCell ref="A13:C13"/>
    <mergeCell ref="A18:C18"/>
    <mergeCell ref="A19:C19"/>
    <mergeCell ref="A35:C35"/>
    <mergeCell ref="A25:B25"/>
    <mergeCell ref="A48:C48"/>
    <mergeCell ref="A49:C49"/>
    <mergeCell ref="A40:B40"/>
    <mergeCell ref="A41:B41"/>
    <mergeCell ref="A42:B42"/>
    <mergeCell ref="A43:B43"/>
    <mergeCell ref="A44:B44"/>
    <mergeCell ref="A45:C45"/>
    <mergeCell ref="A47:D47"/>
  </mergeCells>
  <conditionalFormatting sqref="D14">
    <cfRule type="cellIs" dxfId="4" priority="4" operator="equal">
      <formula>0</formula>
    </cfRule>
    <cfRule type="containsBlanks" dxfId="3" priority="5">
      <formula>LEN(TRIM(D14))=0</formula>
    </cfRule>
  </conditionalFormatting>
  <conditionalFormatting sqref="E1:F1048576">
    <cfRule type="containsText" dxfId="2" priority="3" operator="containsText" text="napaka">
      <formula>NOT(ISERROR(SEARCH("napaka",E1)))</formula>
    </cfRule>
  </conditionalFormatting>
  <conditionalFormatting sqref="K4:K6">
    <cfRule type="containsText" dxfId="1" priority="2" operator="containsText" text="napaka">
      <formula>NOT(ISERROR(SEARCH("napaka",K4)))</formula>
    </cfRule>
  </conditionalFormatting>
  <conditionalFormatting sqref="L11:L12">
    <cfRule type="containsText" dxfId="0" priority="1" operator="containsText" text="napa">
      <formula>NOT(ISERROR(SEARCH("napa",L11)))</formula>
    </cfRule>
  </conditionalFormatting>
  <pageMargins left="0.7" right="0.7" top="0.75" bottom="0.75" header="0.3" footer="0.3"/>
  <pageSetup paperSize="9"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CC2F1-96CA-4225-B186-73A160157F20}">
  <dimension ref="A2:E215"/>
  <sheetViews>
    <sheetView topLeftCell="A16" workbookViewId="0">
      <selection activeCell="I35" sqref="I35"/>
    </sheetView>
  </sheetViews>
  <sheetFormatPr defaultRowHeight="15" x14ac:dyDescent="0.25"/>
  <cols>
    <col min="1" max="1" width="19.140625" customWidth="1"/>
    <col min="2" max="2" width="34.7109375" customWidth="1"/>
    <col min="5" max="5" width="18.5703125" customWidth="1"/>
  </cols>
  <sheetData>
    <row r="2" spans="1:5" s="1" customFormat="1" x14ac:dyDescent="0.25">
      <c r="A2" s="2" t="s">
        <v>227</v>
      </c>
      <c r="B2" s="1" t="s">
        <v>13</v>
      </c>
      <c r="E2" s="7" t="s">
        <v>227</v>
      </c>
    </row>
    <row r="3" spans="1:5" x14ac:dyDescent="0.25">
      <c r="A3" s="3" t="s">
        <v>14</v>
      </c>
      <c r="B3" t="s">
        <v>292</v>
      </c>
      <c r="E3" s="11" t="s">
        <v>9</v>
      </c>
    </row>
    <row r="4" spans="1:5" x14ac:dyDescent="0.25">
      <c r="A4" s="4" t="s">
        <v>15</v>
      </c>
      <c r="B4" t="s">
        <v>293</v>
      </c>
      <c r="E4" s="11" t="s">
        <v>228</v>
      </c>
    </row>
    <row r="5" spans="1:5" x14ac:dyDescent="0.25">
      <c r="A5" s="4" t="s">
        <v>16</v>
      </c>
      <c r="B5" t="s">
        <v>294</v>
      </c>
    </row>
    <row r="6" spans="1:5" x14ac:dyDescent="0.25">
      <c r="A6" s="4" t="s">
        <v>17</v>
      </c>
      <c r="B6" t="s">
        <v>294</v>
      </c>
    </row>
    <row r="7" spans="1:5" x14ac:dyDescent="0.25">
      <c r="A7" s="4" t="s">
        <v>18</v>
      </c>
      <c r="B7" t="s">
        <v>295</v>
      </c>
    </row>
    <row r="8" spans="1:5" x14ac:dyDescent="0.25">
      <c r="A8" s="4" t="s">
        <v>19</v>
      </c>
      <c r="B8" t="s">
        <v>296</v>
      </c>
    </row>
    <row r="9" spans="1:5" x14ac:dyDescent="0.25">
      <c r="A9" s="4" t="s">
        <v>20</v>
      </c>
      <c r="B9" t="s">
        <v>297</v>
      </c>
    </row>
    <row r="10" spans="1:5" x14ac:dyDescent="0.25">
      <c r="A10" s="4" t="s">
        <v>21</v>
      </c>
      <c r="B10" t="s">
        <v>298</v>
      </c>
    </row>
    <row r="11" spans="1:5" x14ac:dyDescent="0.25">
      <c r="A11" s="4" t="s">
        <v>22</v>
      </c>
      <c r="B11" t="s">
        <v>297</v>
      </c>
    </row>
    <row r="12" spans="1:5" x14ac:dyDescent="0.25">
      <c r="A12" s="4" t="s">
        <v>23</v>
      </c>
      <c r="B12" t="s">
        <v>299</v>
      </c>
    </row>
    <row r="13" spans="1:5" x14ac:dyDescent="0.25">
      <c r="A13" s="4" t="s">
        <v>24</v>
      </c>
      <c r="B13" t="s">
        <v>292</v>
      </c>
    </row>
    <row r="14" spans="1:5" x14ac:dyDescent="0.25">
      <c r="A14" s="4" t="s">
        <v>25</v>
      </c>
      <c r="B14" t="s">
        <v>300</v>
      </c>
    </row>
    <row r="15" spans="1:5" x14ac:dyDescent="0.25">
      <c r="A15" s="4" t="s">
        <v>26</v>
      </c>
      <c r="B15" t="s">
        <v>292</v>
      </c>
    </row>
    <row r="16" spans="1:5" x14ac:dyDescent="0.25">
      <c r="A16" s="4" t="s">
        <v>27</v>
      </c>
      <c r="B16" t="s">
        <v>299</v>
      </c>
    </row>
    <row r="17" spans="1:2" x14ac:dyDescent="0.25">
      <c r="A17" s="4" t="s">
        <v>28</v>
      </c>
      <c r="B17" t="s">
        <v>296</v>
      </c>
    </row>
    <row r="18" spans="1:2" x14ac:dyDescent="0.25">
      <c r="A18" s="4" t="s">
        <v>29</v>
      </c>
      <c r="B18" t="s">
        <v>294</v>
      </c>
    </row>
    <row r="19" spans="1:2" x14ac:dyDescent="0.25">
      <c r="A19" s="4" t="s">
        <v>30</v>
      </c>
      <c r="B19" t="s">
        <v>300</v>
      </c>
    </row>
    <row r="20" spans="1:2" x14ac:dyDescent="0.25">
      <c r="A20" s="4" t="s">
        <v>31</v>
      </c>
      <c r="B20" t="s">
        <v>297</v>
      </c>
    </row>
    <row r="21" spans="1:2" x14ac:dyDescent="0.25">
      <c r="A21" s="4" t="s">
        <v>32</v>
      </c>
      <c r="B21" t="s">
        <v>298</v>
      </c>
    </row>
    <row r="22" spans="1:2" x14ac:dyDescent="0.25">
      <c r="A22" s="4" t="s">
        <v>33</v>
      </c>
      <c r="B22" t="s">
        <v>292</v>
      </c>
    </row>
    <row r="23" spans="1:2" x14ac:dyDescent="0.25">
      <c r="A23" s="4" t="s">
        <v>34</v>
      </c>
      <c r="B23" t="s">
        <v>295</v>
      </c>
    </row>
    <row r="24" spans="1:2" x14ac:dyDescent="0.25">
      <c r="A24" s="4" t="s">
        <v>35</v>
      </c>
      <c r="B24" t="s">
        <v>295</v>
      </c>
    </row>
    <row r="25" spans="1:2" x14ac:dyDescent="0.25">
      <c r="A25" s="4" t="s">
        <v>36</v>
      </c>
      <c r="B25" t="s">
        <v>294</v>
      </c>
    </row>
    <row r="26" spans="1:2" x14ac:dyDescent="0.25">
      <c r="A26" s="4" t="s">
        <v>37</v>
      </c>
      <c r="B26" t="s">
        <v>301</v>
      </c>
    </row>
    <row r="27" spans="1:2" x14ac:dyDescent="0.25">
      <c r="A27" s="4" t="s">
        <v>38</v>
      </c>
      <c r="B27" t="s">
        <v>302</v>
      </c>
    </row>
    <row r="28" spans="1:2" x14ac:dyDescent="0.25">
      <c r="A28" s="4" t="s">
        <v>39</v>
      </c>
      <c r="B28" t="s">
        <v>295</v>
      </c>
    </row>
    <row r="29" spans="1:2" x14ac:dyDescent="0.25">
      <c r="A29" s="4" t="s">
        <v>40</v>
      </c>
      <c r="B29" t="s">
        <v>293</v>
      </c>
    </row>
    <row r="30" spans="1:2" x14ac:dyDescent="0.25">
      <c r="A30" s="4" t="s">
        <v>41</v>
      </c>
      <c r="B30" t="s">
        <v>300</v>
      </c>
    </row>
    <row r="31" spans="1:2" x14ac:dyDescent="0.25">
      <c r="A31" s="4" t="s">
        <v>42</v>
      </c>
      <c r="B31" t="s">
        <v>299</v>
      </c>
    </row>
    <row r="32" spans="1:2" x14ac:dyDescent="0.25">
      <c r="A32" s="4" t="s">
        <v>43</v>
      </c>
      <c r="B32" t="s">
        <v>300</v>
      </c>
    </row>
    <row r="33" spans="1:2" x14ac:dyDescent="0.25">
      <c r="A33" s="4" t="s">
        <v>44</v>
      </c>
      <c r="B33" t="s">
        <v>299</v>
      </c>
    </row>
    <row r="34" spans="1:2" x14ac:dyDescent="0.25">
      <c r="A34" s="4" t="s">
        <v>45</v>
      </c>
      <c r="B34" t="s">
        <v>294</v>
      </c>
    </row>
    <row r="35" spans="1:2" x14ac:dyDescent="0.25">
      <c r="A35" s="4" t="s">
        <v>46</v>
      </c>
      <c r="B35" t="s">
        <v>299</v>
      </c>
    </row>
    <row r="36" spans="1:2" x14ac:dyDescent="0.25">
      <c r="A36" s="4" t="s">
        <v>47</v>
      </c>
      <c r="B36" t="s">
        <v>302</v>
      </c>
    </row>
    <row r="37" spans="1:2" x14ac:dyDescent="0.25">
      <c r="A37" s="4" t="s">
        <v>48</v>
      </c>
      <c r="B37" t="s">
        <v>299</v>
      </c>
    </row>
    <row r="38" spans="1:2" x14ac:dyDescent="0.25">
      <c r="A38" s="4" t="s">
        <v>49</v>
      </c>
      <c r="B38" t="s">
        <v>295</v>
      </c>
    </row>
    <row r="39" spans="1:2" x14ac:dyDescent="0.25">
      <c r="A39" s="4" t="s">
        <v>50</v>
      </c>
      <c r="B39" t="s">
        <v>301</v>
      </c>
    </row>
    <row r="40" spans="1:2" x14ac:dyDescent="0.25">
      <c r="A40" s="4" t="s">
        <v>51</v>
      </c>
      <c r="B40" t="s">
        <v>295</v>
      </c>
    </row>
    <row r="41" spans="1:2" x14ac:dyDescent="0.25">
      <c r="A41" s="4" t="s">
        <v>52</v>
      </c>
      <c r="B41" t="s">
        <v>297</v>
      </c>
    </row>
    <row r="42" spans="1:2" x14ac:dyDescent="0.25">
      <c r="A42" s="4" t="s">
        <v>53</v>
      </c>
      <c r="B42" t="s">
        <v>295</v>
      </c>
    </row>
    <row r="43" spans="1:2" x14ac:dyDescent="0.25">
      <c r="A43" s="4" t="s">
        <v>54</v>
      </c>
      <c r="B43" t="s">
        <v>297</v>
      </c>
    </row>
    <row r="44" spans="1:2" x14ac:dyDescent="0.25">
      <c r="A44" s="4" t="s">
        <v>55</v>
      </c>
      <c r="B44" t="s">
        <v>294</v>
      </c>
    </row>
    <row r="45" spans="1:2" x14ac:dyDescent="0.25">
      <c r="A45" s="4" t="s">
        <v>56</v>
      </c>
      <c r="B45" t="s">
        <v>300</v>
      </c>
    </row>
    <row r="46" spans="1:2" x14ac:dyDescent="0.25">
      <c r="A46" s="4" t="s">
        <v>57</v>
      </c>
      <c r="B46" t="s">
        <v>294</v>
      </c>
    </row>
    <row r="47" spans="1:2" x14ac:dyDescent="0.25">
      <c r="A47" s="4" t="s">
        <v>58</v>
      </c>
      <c r="B47" t="s">
        <v>294</v>
      </c>
    </row>
    <row r="48" spans="1:2" x14ac:dyDescent="0.25">
      <c r="A48" s="4" t="s">
        <v>59</v>
      </c>
      <c r="B48" t="s">
        <v>299</v>
      </c>
    </row>
    <row r="49" spans="1:2" x14ac:dyDescent="0.25">
      <c r="A49" s="4" t="s">
        <v>60</v>
      </c>
      <c r="B49" t="s">
        <v>295</v>
      </c>
    </row>
    <row r="50" spans="1:2" x14ac:dyDescent="0.25">
      <c r="A50" s="4" t="s">
        <v>61</v>
      </c>
      <c r="B50" t="s">
        <v>295</v>
      </c>
    </row>
    <row r="51" spans="1:2" x14ac:dyDescent="0.25">
      <c r="A51" s="4" t="s">
        <v>62</v>
      </c>
      <c r="B51" t="s">
        <v>294</v>
      </c>
    </row>
    <row r="52" spans="1:2" x14ac:dyDescent="0.25">
      <c r="A52" s="4" t="s">
        <v>63</v>
      </c>
      <c r="B52" t="s">
        <v>299</v>
      </c>
    </row>
    <row r="53" spans="1:2" x14ac:dyDescent="0.25">
      <c r="A53" s="4" t="s">
        <v>64</v>
      </c>
      <c r="B53" t="s">
        <v>303</v>
      </c>
    </row>
    <row r="54" spans="1:2" x14ac:dyDescent="0.25">
      <c r="A54" s="4" t="s">
        <v>65</v>
      </c>
      <c r="B54" t="s">
        <v>293</v>
      </c>
    </row>
    <row r="55" spans="1:2" x14ac:dyDescent="0.25">
      <c r="A55" s="4" t="s">
        <v>66</v>
      </c>
      <c r="B55" t="s">
        <v>292</v>
      </c>
    </row>
    <row r="56" spans="1:2" x14ac:dyDescent="0.25">
      <c r="A56" s="4" t="s">
        <v>67</v>
      </c>
      <c r="B56" t="s">
        <v>299</v>
      </c>
    </row>
    <row r="57" spans="1:2" x14ac:dyDescent="0.25">
      <c r="A57" s="4" t="s">
        <v>68</v>
      </c>
      <c r="B57" t="s">
        <v>298</v>
      </c>
    </row>
    <row r="58" spans="1:2" x14ac:dyDescent="0.25">
      <c r="A58" s="4" t="s">
        <v>69</v>
      </c>
      <c r="B58" t="s">
        <v>299</v>
      </c>
    </row>
    <row r="59" spans="1:2" x14ac:dyDescent="0.25">
      <c r="A59" s="4" t="s">
        <v>70</v>
      </c>
      <c r="B59" t="s">
        <v>293</v>
      </c>
    </row>
    <row r="60" spans="1:2" x14ac:dyDescent="0.25">
      <c r="A60" s="4" t="s">
        <v>71</v>
      </c>
      <c r="B60" t="s">
        <v>297</v>
      </c>
    </row>
    <row r="61" spans="1:2" x14ac:dyDescent="0.25">
      <c r="A61" s="4" t="s">
        <v>72</v>
      </c>
      <c r="B61" t="s">
        <v>297</v>
      </c>
    </row>
    <row r="62" spans="1:2" x14ac:dyDescent="0.25">
      <c r="A62" s="4" t="s">
        <v>73</v>
      </c>
      <c r="B62" t="s">
        <v>295</v>
      </c>
    </row>
    <row r="63" spans="1:2" x14ac:dyDescent="0.25">
      <c r="A63" s="4" t="s">
        <v>74</v>
      </c>
      <c r="B63" t="s">
        <v>299</v>
      </c>
    </row>
    <row r="64" spans="1:2" x14ac:dyDescent="0.25">
      <c r="A64" s="4" t="s">
        <v>75</v>
      </c>
      <c r="B64" t="s">
        <v>292</v>
      </c>
    </row>
    <row r="65" spans="1:2" x14ac:dyDescent="0.25">
      <c r="A65" s="4" t="s">
        <v>76</v>
      </c>
      <c r="B65" t="s">
        <v>295</v>
      </c>
    </row>
    <row r="66" spans="1:2" x14ac:dyDescent="0.25">
      <c r="A66" s="4" t="s">
        <v>77</v>
      </c>
      <c r="B66" t="s">
        <v>292</v>
      </c>
    </row>
    <row r="67" spans="1:2" x14ac:dyDescent="0.25">
      <c r="A67" s="4" t="s">
        <v>78</v>
      </c>
      <c r="B67" t="s">
        <v>294</v>
      </c>
    </row>
    <row r="68" spans="1:2" x14ac:dyDescent="0.25">
      <c r="A68" s="4" t="s">
        <v>79</v>
      </c>
      <c r="B68" t="s">
        <v>302</v>
      </c>
    </row>
    <row r="69" spans="1:2" x14ac:dyDescent="0.25">
      <c r="A69" s="4" t="s">
        <v>80</v>
      </c>
      <c r="B69" t="s">
        <v>293</v>
      </c>
    </row>
    <row r="70" spans="1:2" x14ac:dyDescent="0.25">
      <c r="A70" s="4" t="s">
        <v>81</v>
      </c>
      <c r="B70" t="s">
        <v>299</v>
      </c>
    </row>
    <row r="71" spans="1:2" x14ac:dyDescent="0.25">
      <c r="A71" s="4" t="s">
        <v>82</v>
      </c>
      <c r="B71" t="s">
        <v>293</v>
      </c>
    </row>
    <row r="72" spans="1:2" x14ac:dyDescent="0.25">
      <c r="A72" s="4" t="s">
        <v>83</v>
      </c>
      <c r="B72" t="s">
        <v>296</v>
      </c>
    </row>
    <row r="73" spans="1:2" x14ac:dyDescent="0.25">
      <c r="A73" s="4" t="s">
        <v>84</v>
      </c>
      <c r="B73" t="s">
        <v>302</v>
      </c>
    </row>
    <row r="74" spans="1:2" x14ac:dyDescent="0.25">
      <c r="A74" s="4" t="s">
        <v>85</v>
      </c>
      <c r="B74" t="s">
        <v>300</v>
      </c>
    </row>
    <row r="75" spans="1:2" x14ac:dyDescent="0.25">
      <c r="A75" s="4" t="s">
        <v>86</v>
      </c>
      <c r="B75" t="s">
        <v>297</v>
      </c>
    </row>
    <row r="76" spans="1:2" x14ac:dyDescent="0.25">
      <c r="A76" s="4" t="s">
        <v>87</v>
      </c>
      <c r="B76" t="s">
        <v>297</v>
      </c>
    </row>
    <row r="77" spans="1:2" x14ac:dyDescent="0.25">
      <c r="A77" s="4" t="s">
        <v>88</v>
      </c>
      <c r="B77" t="s">
        <v>294</v>
      </c>
    </row>
    <row r="78" spans="1:2" x14ac:dyDescent="0.25">
      <c r="A78" s="4" t="s">
        <v>89</v>
      </c>
      <c r="B78" t="s">
        <v>296</v>
      </c>
    </row>
    <row r="79" spans="1:2" x14ac:dyDescent="0.25">
      <c r="A79" s="4" t="s">
        <v>90</v>
      </c>
      <c r="B79" t="s">
        <v>295</v>
      </c>
    </row>
    <row r="80" spans="1:2" x14ac:dyDescent="0.25">
      <c r="A80" s="4" t="s">
        <v>91</v>
      </c>
      <c r="B80" t="s">
        <v>294</v>
      </c>
    </row>
    <row r="81" spans="1:2" x14ac:dyDescent="0.25">
      <c r="A81" s="4" t="s">
        <v>92</v>
      </c>
      <c r="B81" t="s">
        <v>300</v>
      </c>
    </row>
    <row r="82" spans="1:2" x14ac:dyDescent="0.25">
      <c r="A82" s="4" t="s">
        <v>93</v>
      </c>
      <c r="B82" t="s">
        <v>295</v>
      </c>
    </row>
    <row r="83" spans="1:2" x14ac:dyDescent="0.25">
      <c r="A83" s="4" t="s">
        <v>94</v>
      </c>
      <c r="B83" t="s">
        <v>294</v>
      </c>
    </row>
    <row r="84" spans="1:2" x14ac:dyDescent="0.25">
      <c r="A84" s="4" t="s">
        <v>95</v>
      </c>
      <c r="B84" t="s">
        <v>303</v>
      </c>
    </row>
    <row r="85" spans="1:2" x14ac:dyDescent="0.25">
      <c r="A85" s="4" t="s">
        <v>96</v>
      </c>
      <c r="B85" t="s">
        <v>299</v>
      </c>
    </row>
    <row r="86" spans="1:2" x14ac:dyDescent="0.25">
      <c r="A86" s="4" t="s">
        <v>97</v>
      </c>
      <c r="B86" t="s">
        <v>300</v>
      </c>
    </row>
    <row r="87" spans="1:2" x14ac:dyDescent="0.25">
      <c r="A87" s="4" t="s">
        <v>98</v>
      </c>
      <c r="B87" t="s">
        <v>294</v>
      </c>
    </row>
    <row r="88" spans="1:2" x14ac:dyDescent="0.25">
      <c r="A88" s="4" t="s">
        <v>99</v>
      </c>
      <c r="B88" t="s">
        <v>299</v>
      </c>
    </row>
    <row r="89" spans="1:2" x14ac:dyDescent="0.25">
      <c r="A89" s="4" t="s">
        <v>100</v>
      </c>
      <c r="B89" t="s">
        <v>299</v>
      </c>
    </row>
    <row r="90" spans="1:2" x14ac:dyDescent="0.25">
      <c r="A90" s="4" t="s">
        <v>101</v>
      </c>
      <c r="B90" t="s">
        <v>298</v>
      </c>
    </row>
    <row r="91" spans="1:2" x14ac:dyDescent="0.25">
      <c r="A91" s="4" t="s">
        <v>102</v>
      </c>
      <c r="B91" t="s">
        <v>302</v>
      </c>
    </row>
    <row r="92" spans="1:2" x14ac:dyDescent="0.25">
      <c r="A92" s="4" t="s">
        <v>103</v>
      </c>
      <c r="B92" t="s">
        <v>295</v>
      </c>
    </row>
    <row r="93" spans="1:2" x14ac:dyDescent="0.25">
      <c r="A93" s="4" t="s">
        <v>104</v>
      </c>
      <c r="B93" t="s">
        <v>300</v>
      </c>
    </row>
    <row r="94" spans="1:2" x14ac:dyDescent="0.25">
      <c r="A94" s="4" t="s">
        <v>105</v>
      </c>
      <c r="B94" t="s">
        <v>299</v>
      </c>
    </row>
    <row r="95" spans="1:2" x14ac:dyDescent="0.25">
      <c r="A95" s="4" t="s">
        <v>106</v>
      </c>
      <c r="B95" t="s">
        <v>295</v>
      </c>
    </row>
    <row r="96" spans="1:2" x14ac:dyDescent="0.25">
      <c r="A96" s="4" t="s">
        <v>107</v>
      </c>
      <c r="B96" t="s">
        <v>295</v>
      </c>
    </row>
    <row r="97" spans="1:2" x14ac:dyDescent="0.25">
      <c r="A97" s="4" t="s">
        <v>108</v>
      </c>
      <c r="B97" t="s">
        <v>295</v>
      </c>
    </row>
    <row r="98" spans="1:2" x14ac:dyDescent="0.25">
      <c r="A98" s="4" t="s">
        <v>109</v>
      </c>
      <c r="B98" t="s">
        <v>295</v>
      </c>
    </row>
    <row r="99" spans="1:2" x14ac:dyDescent="0.25">
      <c r="A99" s="4" t="s">
        <v>110</v>
      </c>
      <c r="B99" t="s">
        <v>299</v>
      </c>
    </row>
    <row r="100" spans="1:2" x14ac:dyDescent="0.25">
      <c r="A100" s="4" t="s">
        <v>111</v>
      </c>
      <c r="B100" t="s">
        <v>299</v>
      </c>
    </row>
    <row r="101" spans="1:2" x14ac:dyDescent="0.25">
      <c r="A101" s="4" t="s">
        <v>112</v>
      </c>
      <c r="B101" t="s">
        <v>302</v>
      </c>
    </row>
    <row r="102" spans="1:2" x14ac:dyDescent="0.25">
      <c r="A102" s="4" t="s">
        <v>113</v>
      </c>
      <c r="B102" t="s">
        <v>301</v>
      </c>
    </row>
    <row r="103" spans="1:2" x14ac:dyDescent="0.25">
      <c r="A103" s="4" t="s">
        <v>114</v>
      </c>
      <c r="B103" t="s">
        <v>295</v>
      </c>
    </row>
    <row r="104" spans="1:2" x14ac:dyDescent="0.25">
      <c r="A104" s="4" t="s">
        <v>115</v>
      </c>
      <c r="B104" t="s">
        <v>292</v>
      </c>
    </row>
    <row r="105" spans="1:2" x14ac:dyDescent="0.25">
      <c r="A105" s="4" t="s">
        <v>116</v>
      </c>
      <c r="B105" t="s">
        <v>302</v>
      </c>
    </row>
    <row r="106" spans="1:2" x14ac:dyDescent="0.25">
      <c r="A106" s="4" t="s">
        <v>117</v>
      </c>
      <c r="B106" t="s">
        <v>302</v>
      </c>
    </row>
    <row r="107" spans="1:2" x14ac:dyDescent="0.25">
      <c r="A107" s="4" t="s">
        <v>118</v>
      </c>
      <c r="B107" t="s">
        <v>301</v>
      </c>
    </row>
    <row r="108" spans="1:2" x14ac:dyDescent="0.25">
      <c r="A108" s="4" t="s">
        <v>119</v>
      </c>
      <c r="B108" t="s">
        <v>302</v>
      </c>
    </row>
    <row r="109" spans="1:2" x14ac:dyDescent="0.25">
      <c r="A109" s="4" t="s">
        <v>120</v>
      </c>
      <c r="B109" t="s">
        <v>299</v>
      </c>
    </row>
    <row r="110" spans="1:2" x14ac:dyDescent="0.25">
      <c r="A110" s="4" t="s">
        <v>121</v>
      </c>
      <c r="B110" t="s">
        <v>294</v>
      </c>
    </row>
    <row r="111" spans="1:2" x14ac:dyDescent="0.25">
      <c r="A111" s="4" t="s">
        <v>122</v>
      </c>
      <c r="B111" t="s">
        <v>300</v>
      </c>
    </row>
    <row r="112" spans="1:2" x14ac:dyDescent="0.25">
      <c r="A112" s="4" t="s">
        <v>123</v>
      </c>
      <c r="B112" t="s">
        <v>294</v>
      </c>
    </row>
    <row r="113" spans="1:2" x14ac:dyDescent="0.25">
      <c r="A113" s="4" t="s">
        <v>124</v>
      </c>
      <c r="B113" t="s">
        <v>301</v>
      </c>
    </row>
    <row r="114" spans="1:2" x14ac:dyDescent="0.25">
      <c r="A114" s="4" t="s">
        <v>125</v>
      </c>
      <c r="B114" t="s">
        <v>297</v>
      </c>
    </row>
    <row r="115" spans="1:2" x14ac:dyDescent="0.25">
      <c r="A115" s="4" t="s">
        <v>126</v>
      </c>
      <c r="B115" t="s">
        <v>300</v>
      </c>
    </row>
    <row r="116" spans="1:2" x14ac:dyDescent="0.25">
      <c r="A116" s="4" t="s">
        <v>127</v>
      </c>
      <c r="B116" t="s">
        <v>292</v>
      </c>
    </row>
    <row r="117" spans="1:2" x14ac:dyDescent="0.25">
      <c r="A117" s="4" t="s">
        <v>128</v>
      </c>
      <c r="B117" t="s">
        <v>302</v>
      </c>
    </row>
    <row r="118" spans="1:2" x14ac:dyDescent="0.25">
      <c r="A118" s="4" t="s">
        <v>129</v>
      </c>
      <c r="B118" t="s">
        <v>294</v>
      </c>
    </row>
    <row r="119" spans="1:2" x14ac:dyDescent="0.25">
      <c r="A119" s="4" t="s">
        <v>130</v>
      </c>
      <c r="B119" t="s">
        <v>295</v>
      </c>
    </row>
    <row r="120" spans="1:2" x14ac:dyDescent="0.25">
      <c r="A120" s="4" t="s">
        <v>131</v>
      </c>
      <c r="B120" t="s">
        <v>295</v>
      </c>
    </row>
    <row r="121" spans="1:2" x14ac:dyDescent="0.25">
      <c r="A121" s="4" t="s">
        <v>132</v>
      </c>
      <c r="B121" t="s">
        <v>302</v>
      </c>
    </row>
    <row r="122" spans="1:2" x14ac:dyDescent="0.25">
      <c r="A122" s="4" t="s">
        <v>133</v>
      </c>
      <c r="B122" t="s">
        <v>295</v>
      </c>
    </row>
    <row r="123" spans="1:2" x14ac:dyDescent="0.25">
      <c r="A123" s="4" t="s">
        <v>134</v>
      </c>
      <c r="B123" t="s">
        <v>293</v>
      </c>
    </row>
    <row r="124" spans="1:2" x14ac:dyDescent="0.25">
      <c r="A124" s="4" t="s">
        <v>135</v>
      </c>
      <c r="B124" t="s">
        <v>298</v>
      </c>
    </row>
    <row r="125" spans="1:2" x14ac:dyDescent="0.25">
      <c r="A125" s="4" t="s">
        <v>136</v>
      </c>
      <c r="B125" t="s">
        <v>300</v>
      </c>
    </row>
    <row r="126" spans="1:2" x14ac:dyDescent="0.25">
      <c r="A126" s="4" t="s">
        <v>137</v>
      </c>
      <c r="B126" t="s">
        <v>295</v>
      </c>
    </row>
    <row r="127" spans="1:2" x14ac:dyDescent="0.25">
      <c r="A127" s="4" t="s">
        <v>138</v>
      </c>
      <c r="B127" t="s">
        <v>301</v>
      </c>
    </row>
    <row r="128" spans="1:2" x14ac:dyDescent="0.25">
      <c r="A128" s="4" t="s">
        <v>139</v>
      </c>
      <c r="B128" t="s">
        <v>295</v>
      </c>
    </row>
    <row r="129" spans="1:2" x14ac:dyDescent="0.25">
      <c r="A129" s="4" t="s">
        <v>140</v>
      </c>
      <c r="B129" t="s">
        <v>300</v>
      </c>
    </row>
    <row r="130" spans="1:2" x14ac:dyDescent="0.25">
      <c r="A130" s="4" t="s">
        <v>141</v>
      </c>
      <c r="B130" t="s">
        <v>298</v>
      </c>
    </row>
    <row r="131" spans="1:2" x14ac:dyDescent="0.25">
      <c r="A131" s="4" t="s">
        <v>142</v>
      </c>
      <c r="B131" t="s">
        <v>300</v>
      </c>
    </row>
    <row r="132" spans="1:2" x14ac:dyDescent="0.25">
      <c r="A132" s="4" t="s">
        <v>143</v>
      </c>
      <c r="B132" t="s">
        <v>297</v>
      </c>
    </row>
    <row r="133" spans="1:2" x14ac:dyDescent="0.25">
      <c r="A133" s="4" t="s">
        <v>144</v>
      </c>
      <c r="B133" t="s">
        <v>301</v>
      </c>
    </row>
    <row r="134" spans="1:2" x14ac:dyDescent="0.25">
      <c r="A134" s="4" t="s">
        <v>145</v>
      </c>
      <c r="B134" t="s">
        <v>295</v>
      </c>
    </row>
    <row r="135" spans="1:2" x14ac:dyDescent="0.25">
      <c r="A135" s="4" t="s">
        <v>146</v>
      </c>
      <c r="B135" t="s">
        <v>294</v>
      </c>
    </row>
    <row r="136" spans="1:2" x14ac:dyDescent="0.25">
      <c r="A136" s="4" t="s">
        <v>147</v>
      </c>
      <c r="B136" t="s">
        <v>295</v>
      </c>
    </row>
    <row r="137" spans="1:2" x14ac:dyDescent="0.25">
      <c r="A137" s="4" t="s">
        <v>148</v>
      </c>
      <c r="B137" t="s">
        <v>296</v>
      </c>
    </row>
    <row r="138" spans="1:2" x14ac:dyDescent="0.25">
      <c r="A138" s="4" t="s">
        <v>149</v>
      </c>
      <c r="B138" t="s">
        <v>294</v>
      </c>
    </row>
    <row r="139" spans="1:2" x14ac:dyDescent="0.25">
      <c r="A139" s="4" t="s">
        <v>150</v>
      </c>
      <c r="B139" t="s">
        <v>301</v>
      </c>
    </row>
    <row r="140" spans="1:2" x14ac:dyDescent="0.25">
      <c r="A140" s="4" t="s">
        <v>151</v>
      </c>
      <c r="B140" t="s">
        <v>297</v>
      </c>
    </row>
    <row r="141" spans="1:2" x14ac:dyDescent="0.25">
      <c r="A141" s="4" t="s">
        <v>152</v>
      </c>
      <c r="B141" t="s">
        <v>301</v>
      </c>
    </row>
    <row r="142" spans="1:2" x14ac:dyDescent="0.25">
      <c r="A142" s="4" t="s">
        <v>153</v>
      </c>
      <c r="B142" t="s">
        <v>294</v>
      </c>
    </row>
    <row r="143" spans="1:2" x14ac:dyDescent="0.25">
      <c r="A143" s="4" t="s">
        <v>154</v>
      </c>
      <c r="B143" t="s">
        <v>300</v>
      </c>
    </row>
    <row r="144" spans="1:2" x14ac:dyDescent="0.25">
      <c r="A144" s="4" t="s">
        <v>155</v>
      </c>
      <c r="B144" t="s">
        <v>292</v>
      </c>
    </row>
    <row r="145" spans="1:2" x14ac:dyDescent="0.25">
      <c r="A145" s="4" t="s">
        <v>156</v>
      </c>
      <c r="B145" t="s">
        <v>302</v>
      </c>
    </row>
    <row r="146" spans="1:2" x14ac:dyDescent="0.25">
      <c r="A146" s="4" t="s">
        <v>157</v>
      </c>
      <c r="B146" t="s">
        <v>301</v>
      </c>
    </row>
    <row r="147" spans="1:2" x14ac:dyDescent="0.25">
      <c r="A147" s="4" t="s">
        <v>158</v>
      </c>
      <c r="B147" t="s">
        <v>300</v>
      </c>
    </row>
    <row r="148" spans="1:2" x14ac:dyDescent="0.25">
      <c r="A148" s="4" t="s">
        <v>159</v>
      </c>
      <c r="B148" t="s">
        <v>294</v>
      </c>
    </row>
    <row r="149" spans="1:2" x14ac:dyDescent="0.25">
      <c r="A149" s="4" t="s">
        <v>160</v>
      </c>
      <c r="B149" t="s">
        <v>300</v>
      </c>
    </row>
    <row r="150" spans="1:2" x14ac:dyDescent="0.25">
      <c r="A150" s="4" t="s">
        <v>161</v>
      </c>
      <c r="B150" t="s">
        <v>295</v>
      </c>
    </row>
    <row r="151" spans="1:2" x14ac:dyDescent="0.25">
      <c r="A151" s="4" t="s">
        <v>162</v>
      </c>
      <c r="B151" t="s">
        <v>295</v>
      </c>
    </row>
    <row r="152" spans="1:2" x14ac:dyDescent="0.25">
      <c r="A152" s="4" t="s">
        <v>163</v>
      </c>
      <c r="B152" t="s">
        <v>302</v>
      </c>
    </row>
    <row r="153" spans="1:2" x14ac:dyDescent="0.25">
      <c r="A153" s="4" t="s">
        <v>164</v>
      </c>
      <c r="B153" t="s">
        <v>296</v>
      </c>
    </row>
    <row r="154" spans="1:2" x14ac:dyDescent="0.25">
      <c r="A154" s="4" t="s">
        <v>165</v>
      </c>
      <c r="B154" t="s">
        <v>293</v>
      </c>
    </row>
    <row r="155" spans="1:2" x14ac:dyDescent="0.25">
      <c r="A155" s="4" t="s">
        <v>166</v>
      </c>
      <c r="B155" t="s">
        <v>301</v>
      </c>
    </row>
    <row r="156" spans="1:2" x14ac:dyDescent="0.25">
      <c r="A156" s="4" t="s">
        <v>167</v>
      </c>
      <c r="B156" t="s">
        <v>295</v>
      </c>
    </row>
    <row r="157" spans="1:2" x14ac:dyDescent="0.25">
      <c r="A157" s="4" t="s">
        <v>168</v>
      </c>
      <c r="B157" t="s">
        <v>300</v>
      </c>
    </row>
    <row r="158" spans="1:2" x14ac:dyDescent="0.25">
      <c r="A158" s="4" t="s">
        <v>169</v>
      </c>
      <c r="B158" t="s">
        <v>302</v>
      </c>
    </row>
    <row r="159" spans="1:2" x14ac:dyDescent="0.25">
      <c r="A159" s="4" t="s">
        <v>170</v>
      </c>
      <c r="B159" t="s">
        <v>300</v>
      </c>
    </row>
    <row r="160" spans="1:2" x14ac:dyDescent="0.25">
      <c r="A160" s="4" t="s">
        <v>171</v>
      </c>
      <c r="B160" t="s">
        <v>295</v>
      </c>
    </row>
    <row r="161" spans="1:2" x14ac:dyDescent="0.25">
      <c r="A161" s="4" t="s">
        <v>172</v>
      </c>
      <c r="B161" t="s">
        <v>295</v>
      </c>
    </row>
    <row r="162" spans="1:2" x14ac:dyDescent="0.25">
      <c r="A162" s="4" t="s">
        <v>173</v>
      </c>
      <c r="B162" t="s">
        <v>302</v>
      </c>
    </row>
    <row r="163" spans="1:2" x14ac:dyDescent="0.25">
      <c r="A163" s="4" t="s">
        <v>174</v>
      </c>
      <c r="B163" t="s">
        <v>295</v>
      </c>
    </row>
    <row r="164" spans="1:2" x14ac:dyDescent="0.25">
      <c r="A164" s="4" t="s">
        <v>175</v>
      </c>
      <c r="B164" t="s">
        <v>295</v>
      </c>
    </row>
    <row r="165" spans="1:2" x14ac:dyDescent="0.25">
      <c r="A165" s="4" t="s">
        <v>176</v>
      </c>
      <c r="B165" t="s">
        <v>295</v>
      </c>
    </row>
    <row r="166" spans="1:2" x14ac:dyDescent="0.25">
      <c r="A166" s="4" t="s">
        <v>177</v>
      </c>
      <c r="B166" t="s">
        <v>294</v>
      </c>
    </row>
    <row r="167" spans="1:2" x14ac:dyDescent="0.25">
      <c r="A167" s="4" t="s">
        <v>178</v>
      </c>
      <c r="B167" t="s">
        <v>295</v>
      </c>
    </row>
    <row r="168" spans="1:2" x14ac:dyDescent="0.25">
      <c r="A168" s="4" t="s">
        <v>179</v>
      </c>
      <c r="B168" t="s">
        <v>295</v>
      </c>
    </row>
    <row r="169" spans="1:2" x14ac:dyDescent="0.25">
      <c r="A169" s="4" t="s">
        <v>180</v>
      </c>
      <c r="B169" t="s">
        <v>294</v>
      </c>
    </row>
    <row r="170" spans="1:2" x14ac:dyDescent="0.25">
      <c r="A170" s="4" t="s">
        <v>181</v>
      </c>
      <c r="B170" t="s">
        <v>292</v>
      </c>
    </row>
    <row r="171" spans="1:2" x14ac:dyDescent="0.25">
      <c r="A171" s="4" t="s">
        <v>182</v>
      </c>
      <c r="B171" t="s">
        <v>297</v>
      </c>
    </row>
    <row r="172" spans="1:2" x14ac:dyDescent="0.25">
      <c r="A172" s="4" t="s">
        <v>183</v>
      </c>
      <c r="B172" t="s">
        <v>295</v>
      </c>
    </row>
    <row r="173" spans="1:2" x14ac:dyDescent="0.25">
      <c r="A173" s="4" t="s">
        <v>184</v>
      </c>
      <c r="B173" t="s">
        <v>302</v>
      </c>
    </row>
    <row r="174" spans="1:2" x14ac:dyDescent="0.25">
      <c r="A174" s="4" t="s">
        <v>185</v>
      </c>
      <c r="B174" t="s">
        <v>300</v>
      </c>
    </row>
    <row r="175" spans="1:2" x14ac:dyDescent="0.25">
      <c r="A175" s="4" t="s">
        <v>186</v>
      </c>
      <c r="B175" t="s">
        <v>302</v>
      </c>
    </row>
    <row r="176" spans="1:2" x14ac:dyDescent="0.25">
      <c r="A176" s="4" t="s">
        <v>187</v>
      </c>
      <c r="B176" t="s">
        <v>302</v>
      </c>
    </row>
    <row r="177" spans="1:2" x14ac:dyDescent="0.25">
      <c r="A177" s="4" t="s">
        <v>188</v>
      </c>
      <c r="B177" t="s">
        <v>297</v>
      </c>
    </row>
    <row r="178" spans="1:2" x14ac:dyDescent="0.25">
      <c r="A178" s="4" t="s">
        <v>189</v>
      </c>
      <c r="B178" t="s">
        <v>299</v>
      </c>
    </row>
    <row r="179" spans="1:2" x14ac:dyDescent="0.25">
      <c r="A179" s="4" t="s">
        <v>190</v>
      </c>
      <c r="B179" t="s">
        <v>300</v>
      </c>
    </row>
    <row r="180" spans="1:2" x14ac:dyDescent="0.25">
      <c r="A180" s="4" t="s">
        <v>191</v>
      </c>
      <c r="B180" t="s">
        <v>302</v>
      </c>
    </row>
    <row r="181" spans="1:2" x14ac:dyDescent="0.25">
      <c r="A181" s="4" t="s">
        <v>192</v>
      </c>
      <c r="B181" t="s">
        <v>300</v>
      </c>
    </row>
    <row r="182" spans="1:2" x14ac:dyDescent="0.25">
      <c r="A182" s="4" t="s">
        <v>193</v>
      </c>
      <c r="B182" t="s">
        <v>299</v>
      </c>
    </row>
    <row r="183" spans="1:2" x14ac:dyDescent="0.25">
      <c r="A183" s="4" t="s">
        <v>194</v>
      </c>
      <c r="B183" t="s">
        <v>300</v>
      </c>
    </row>
    <row r="184" spans="1:2" x14ac:dyDescent="0.25">
      <c r="A184" s="4" t="s">
        <v>195</v>
      </c>
      <c r="B184" t="s">
        <v>300</v>
      </c>
    </row>
    <row r="185" spans="1:2" x14ac:dyDescent="0.25">
      <c r="A185" s="4" t="s">
        <v>196</v>
      </c>
      <c r="B185" t="s">
        <v>300</v>
      </c>
    </row>
    <row r="186" spans="1:2" x14ac:dyDescent="0.25">
      <c r="A186" s="4" t="s">
        <v>197</v>
      </c>
      <c r="B186" t="s">
        <v>294</v>
      </c>
    </row>
    <row r="187" spans="1:2" x14ac:dyDescent="0.25">
      <c r="A187" s="4" t="s">
        <v>198</v>
      </c>
      <c r="B187" t="s">
        <v>292</v>
      </c>
    </row>
    <row r="188" spans="1:2" x14ac:dyDescent="0.25">
      <c r="A188" s="4" t="s">
        <v>199</v>
      </c>
      <c r="B188" t="s">
        <v>303</v>
      </c>
    </row>
    <row r="189" spans="1:2" x14ac:dyDescent="0.25">
      <c r="A189" s="4" t="s">
        <v>200</v>
      </c>
      <c r="B189" t="s">
        <v>302</v>
      </c>
    </row>
    <row r="190" spans="1:2" x14ac:dyDescent="0.25">
      <c r="A190" s="4" t="s">
        <v>201</v>
      </c>
      <c r="B190" t="s">
        <v>295</v>
      </c>
    </row>
    <row r="191" spans="1:2" x14ac:dyDescent="0.25">
      <c r="A191" s="4" t="s">
        <v>202</v>
      </c>
      <c r="B191" t="s">
        <v>299</v>
      </c>
    </row>
    <row r="192" spans="1:2" x14ac:dyDescent="0.25">
      <c r="A192" s="4" t="s">
        <v>203</v>
      </c>
      <c r="B192" t="s">
        <v>297</v>
      </c>
    </row>
    <row r="193" spans="1:2" x14ac:dyDescent="0.25">
      <c r="A193" s="4" t="s">
        <v>204</v>
      </c>
      <c r="B193" t="s">
        <v>294</v>
      </c>
    </row>
    <row r="194" spans="1:2" x14ac:dyDescent="0.25">
      <c r="A194" s="4" t="s">
        <v>205</v>
      </c>
      <c r="B194" t="s">
        <v>300</v>
      </c>
    </row>
    <row r="195" spans="1:2" x14ac:dyDescent="0.25">
      <c r="A195" s="4" t="s">
        <v>206</v>
      </c>
      <c r="B195" t="s">
        <v>294</v>
      </c>
    </row>
    <row r="196" spans="1:2" x14ac:dyDescent="0.25">
      <c r="A196" s="4" t="s">
        <v>207</v>
      </c>
      <c r="B196" t="s">
        <v>299</v>
      </c>
    </row>
    <row r="197" spans="1:2" x14ac:dyDescent="0.25">
      <c r="A197" s="4" t="s">
        <v>208</v>
      </c>
      <c r="B197" t="s">
        <v>294</v>
      </c>
    </row>
    <row r="198" spans="1:2" x14ac:dyDescent="0.25">
      <c r="A198" s="4" t="s">
        <v>209</v>
      </c>
      <c r="B198" t="s">
        <v>295</v>
      </c>
    </row>
    <row r="199" spans="1:2" x14ac:dyDescent="0.25">
      <c r="A199" s="4" t="s">
        <v>210</v>
      </c>
      <c r="B199" t="s">
        <v>292</v>
      </c>
    </row>
    <row r="200" spans="1:2" x14ac:dyDescent="0.25">
      <c r="A200" s="4" t="s">
        <v>211</v>
      </c>
      <c r="B200" t="s">
        <v>300</v>
      </c>
    </row>
    <row r="201" spans="1:2" x14ac:dyDescent="0.25">
      <c r="A201" s="4" t="s">
        <v>212</v>
      </c>
      <c r="B201" t="s">
        <v>299</v>
      </c>
    </row>
    <row r="202" spans="1:2" x14ac:dyDescent="0.25">
      <c r="A202" s="4" t="s">
        <v>213</v>
      </c>
      <c r="B202" t="s">
        <v>300</v>
      </c>
    </row>
    <row r="203" spans="1:2" x14ac:dyDescent="0.25">
      <c r="A203" s="4" t="s">
        <v>214</v>
      </c>
      <c r="B203" t="s">
        <v>300</v>
      </c>
    </row>
    <row r="204" spans="1:2" x14ac:dyDescent="0.25">
      <c r="A204" s="4" t="s">
        <v>215</v>
      </c>
      <c r="B204" t="s">
        <v>299</v>
      </c>
    </row>
    <row r="205" spans="1:2" x14ac:dyDescent="0.25">
      <c r="A205" s="4" t="s">
        <v>216</v>
      </c>
      <c r="B205" t="s">
        <v>301</v>
      </c>
    </row>
    <row r="206" spans="1:2" x14ac:dyDescent="0.25">
      <c r="A206" s="4" t="s">
        <v>217</v>
      </c>
      <c r="B206" t="s">
        <v>303</v>
      </c>
    </row>
    <row r="207" spans="1:2" x14ac:dyDescent="0.25">
      <c r="A207" s="4" t="s">
        <v>218</v>
      </c>
      <c r="B207" t="s">
        <v>295</v>
      </c>
    </row>
    <row r="208" spans="1:2" x14ac:dyDescent="0.25">
      <c r="A208" s="4" t="s">
        <v>219</v>
      </c>
      <c r="B208" t="s">
        <v>300</v>
      </c>
    </row>
    <row r="209" spans="1:2" x14ac:dyDescent="0.25">
      <c r="A209" s="4" t="s">
        <v>220</v>
      </c>
      <c r="B209" t="s">
        <v>300</v>
      </c>
    </row>
    <row r="210" spans="1:2" x14ac:dyDescent="0.25">
      <c r="A210" s="4" t="s">
        <v>221</v>
      </c>
      <c r="B210" t="s">
        <v>297</v>
      </c>
    </row>
    <row r="211" spans="1:2" x14ac:dyDescent="0.25">
      <c r="A211" s="4" t="s">
        <v>222</v>
      </c>
      <c r="B211" t="s">
        <v>295</v>
      </c>
    </row>
    <row r="212" spans="1:2" x14ac:dyDescent="0.25">
      <c r="A212" s="4" t="s">
        <v>223</v>
      </c>
      <c r="B212" t="s">
        <v>297</v>
      </c>
    </row>
    <row r="213" spans="1:2" x14ac:dyDescent="0.25">
      <c r="A213" s="4" t="s">
        <v>224</v>
      </c>
      <c r="B213" t="s">
        <v>297</v>
      </c>
    </row>
    <row r="214" spans="1:2" x14ac:dyDescent="0.25">
      <c r="A214" s="5" t="s">
        <v>225</v>
      </c>
      <c r="B214" t="s">
        <v>302</v>
      </c>
    </row>
    <row r="215" spans="1:2" x14ac:dyDescent="0.25">
      <c r="A215" s="6" t="s">
        <v>226</v>
      </c>
    </row>
  </sheetData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4</vt:i4>
      </vt:variant>
      <vt:variant>
        <vt:lpstr>Imenovani obsegi</vt:lpstr>
      </vt:variant>
      <vt:variant>
        <vt:i4>4</vt:i4>
      </vt:variant>
    </vt:vector>
  </HeadingPairs>
  <TitlesOfParts>
    <vt:vector size="8" baseType="lpstr">
      <vt:lpstr>Navodila za izpolnjevanje</vt:lpstr>
      <vt:lpstr>Podatki-polnilna infrastruktura</vt:lpstr>
      <vt:lpstr>Točke po merilih</vt:lpstr>
      <vt:lpstr>Podatki</vt:lpstr>
      <vt:lpstr>'Navodila za izpolnjevanje'!Področje_tiskanja</vt:lpstr>
      <vt:lpstr>'Podatki-polnilna infrastruktura'!Področje_tiskanja</vt:lpstr>
      <vt:lpstr>'Točke po merilih'!Področje_tiskanja</vt:lpstr>
      <vt:lpstr>'Podatki-polnilna infrastruktura'!Tiskanje_naslovov</vt:lpstr>
    </vt:vector>
  </TitlesOfParts>
  <Company>MJU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Lesjak</dc:creator>
  <cp:lastModifiedBy>Vesna Uršič Krulej</cp:lastModifiedBy>
  <cp:lastPrinted>2026-02-17T09:57:51Z</cp:lastPrinted>
  <dcterms:created xsi:type="dcterms:W3CDTF">2025-02-03T15:23:27Z</dcterms:created>
  <dcterms:modified xsi:type="dcterms:W3CDTF">2026-02-17T12:33:25Z</dcterms:modified>
</cp:coreProperties>
</file>